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ecl\"/>
    </mc:Choice>
  </mc:AlternateContent>
  <bookViews>
    <workbookView xWindow="0" yWindow="0" windowWidth="19200" windowHeight="10995" activeTab="1"/>
  </bookViews>
  <sheets>
    <sheet name="Sheet1" sheetId="1" r:id="rId1"/>
    <sheet name="Sheet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G3" i="2"/>
  <c r="F3" i="2"/>
  <c r="E3" i="2"/>
  <c r="D3" i="2"/>
  <c r="C3" i="2"/>
  <c r="B3" i="2"/>
  <c r="O27" i="2"/>
  <c r="T13" i="2"/>
  <c r="S13" i="2"/>
  <c r="R13" i="2"/>
  <c r="Q13" i="2"/>
  <c r="P13" i="2"/>
  <c r="O13" i="2"/>
  <c r="N13" i="2"/>
  <c r="O45" i="2"/>
  <c r="P45" i="2"/>
  <c r="Q45" i="2"/>
  <c r="R45" i="2"/>
  <c r="S45" i="2"/>
  <c r="T45" i="2"/>
  <c r="O46" i="2"/>
  <c r="P46" i="2"/>
  <c r="Q46" i="2"/>
  <c r="R46" i="2"/>
  <c r="S46" i="2"/>
  <c r="T46" i="2"/>
  <c r="O47" i="2"/>
  <c r="P47" i="2"/>
  <c r="Q47" i="2"/>
  <c r="R47" i="2"/>
  <c r="S47" i="2"/>
  <c r="T47" i="2"/>
  <c r="O48" i="2"/>
  <c r="P48" i="2"/>
  <c r="Q48" i="2"/>
  <c r="R48" i="2"/>
  <c r="S48" i="2"/>
  <c r="T48" i="2"/>
  <c r="O49" i="2"/>
  <c r="P49" i="2"/>
  <c r="Q49" i="2"/>
  <c r="R49" i="2"/>
  <c r="S49" i="2"/>
  <c r="T49" i="2"/>
  <c r="O50" i="2"/>
  <c r="P50" i="2"/>
  <c r="Q50" i="2"/>
  <c r="R50" i="2"/>
  <c r="S50" i="2"/>
  <c r="T50" i="2"/>
  <c r="O51" i="2"/>
  <c r="P51" i="2"/>
  <c r="Q51" i="2"/>
  <c r="R51" i="2"/>
  <c r="S51" i="2"/>
  <c r="T51" i="2"/>
  <c r="N46" i="2"/>
  <c r="N47" i="2"/>
  <c r="N48" i="2"/>
  <c r="N49" i="2"/>
  <c r="N50" i="2"/>
  <c r="N51" i="2"/>
  <c r="N45" i="2"/>
  <c r="O36" i="2"/>
  <c r="P36" i="2"/>
  <c r="Q36" i="2"/>
  <c r="R36" i="2"/>
  <c r="S36" i="2"/>
  <c r="T36" i="2"/>
  <c r="O37" i="2"/>
  <c r="P37" i="2"/>
  <c r="Q37" i="2"/>
  <c r="R37" i="2"/>
  <c r="S37" i="2"/>
  <c r="T37" i="2"/>
  <c r="O38" i="2"/>
  <c r="P38" i="2"/>
  <c r="Q38" i="2"/>
  <c r="R38" i="2"/>
  <c r="S38" i="2"/>
  <c r="T38" i="2"/>
  <c r="O39" i="2"/>
  <c r="P39" i="2"/>
  <c r="Q39" i="2"/>
  <c r="R39" i="2"/>
  <c r="S39" i="2"/>
  <c r="T39" i="2"/>
  <c r="O40" i="2"/>
  <c r="P40" i="2"/>
  <c r="Q40" i="2"/>
  <c r="R40" i="2"/>
  <c r="S40" i="2"/>
  <c r="T40" i="2"/>
  <c r="O41" i="2"/>
  <c r="P41" i="2"/>
  <c r="Q41" i="2"/>
  <c r="R41" i="2"/>
  <c r="S41" i="2"/>
  <c r="T41" i="2"/>
  <c r="O42" i="2"/>
  <c r="P42" i="2"/>
  <c r="Q42" i="2"/>
  <c r="R42" i="2"/>
  <c r="S42" i="2"/>
  <c r="T42" i="2"/>
  <c r="N37" i="2"/>
  <c r="N38" i="2"/>
  <c r="N39" i="2"/>
  <c r="N40" i="2"/>
  <c r="N41" i="2"/>
  <c r="N42" i="2"/>
  <c r="N36" i="2"/>
  <c r="P27" i="2"/>
  <c r="Q27" i="2"/>
  <c r="R27" i="2"/>
  <c r="S27" i="2"/>
  <c r="T27" i="2"/>
  <c r="O28" i="2"/>
  <c r="P28" i="2"/>
  <c r="Q28" i="2"/>
  <c r="R28" i="2"/>
  <c r="S28" i="2"/>
  <c r="T28" i="2"/>
  <c r="O29" i="2"/>
  <c r="P29" i="2"/>
  <c r="Q29" i="2"/>
  <c r="R29" i="2"/>
  <c r="S29" i="2"/>
  <c r="T29" i="2"/>
  <c r="O30" i="2"/>
  <c r="P30" i="2"/>
  <c r="Q30" i="2"/>
  <c r="R30" i="2"/>
  <c r="S30" i="2"/>
  <c r="T30" i="2"/>
  <c r="O31" i="2"/>
  <c r="P31" i="2"/>
  <c r="Q31" i="2"/>
  <c r="R31" i="2"/>
  <c r="S31" i="2"/>
  <c r="T31" i="2"/>
  <c r="O32" i="2"/>
  <c r="P32" i="2"/>
  <c r="Q32" i="2"/>
  <c r="R32" i="2"/>
  <c r="S32" i="2"/>
  <c r="T32" i="2"/>
  <c r="O33" i="2"/>
  <c r="P33" i="2"/>
  <c r="Q33" i="2"/>
  <c r="R33" i="2"/>
  <c r="S33" i="2"/>
  <c r="T33" i="2"/>
  <c r="N28" i="2"/>
  <c r="N29" i="2"/>
  <c r="N30" i="2"/>
  <c r="N31" i="2"/>
  <c r="N32" i="2"/>
  <c r="N33" i="2"/>
  <c r="N27" i="2"/>
  <c r="O22" i="2"/>
  <c r="O26" i="2" s="1"/>
  <c r="P22" i="2"/>
  <c r="P26" i="2" s="1"/>
  <c r="V17" i="2" s="1"/>
  <c r="Q22" i="2"/>
  <c r="Q26" i="2" s="1"/>
  <c r="R22" i="2"/>
  <c r="S22" i="2"/>
  <c r="S26" i="2" s="1"/>
  <c r="T22" i="2"/>
  <c r="T26" i="2" s="1"/>
  <c r="V51" i="2" s="1"/>
  <c r="N22" i="2"/>
  <c r="U16" i="2"/>
  <c r="U17" i="2"/>
  <c r="U18" i="2"/>
  <c r="U19" i="2"/>
  <c r="U20" i="2"/>
  <c r="U21" i="2"/>
  <c r="U15" i="2"/>
  <c r="B19" i="2"/>
  <c r="I19" i="2" s="1"/>
  <c r="C19" i="2"/>
  <c r="D19" i="2"/>
  <c r="E19" i="2"/>
  <c r="F19" i="2"/>
  <c r="G19" i="2"/>
  <c r="H19" i="2"/>
  <c r="B27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32" i="2"/>
  <c r="G32" i="2"/>
  <c r="F32" i="2"/>
  <c r="E32" i="2"/>
  <c r="D32" i="2"/>
  <c r="C32" i="2"/>
  <c r="B32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G27" i="2"/>
  <c r="F27" i="2"/>
  <c r="E27" i="2"/>
  <c r="D27" i="2"/>
  <c r="C27" i="2"/>
  <c r="H13" i="2"/>
  <c r="H39" i="2" s="1"/>
  <c r="H44" i="2" s="1"/>
  <c r="G13" i="2"/>
  <c r="G39" i="2" s="1"/>
  <c r="F13" i="2"/>
  <c r="E13" i="2"/>
  <c r="D13" i="2"/>
  <c r="D39" i="2" s="1"/>
  <c r="D44" i="2" s="1"/>
  <c r="C13" i="2"/>
  <c r="C39" i="2" s="1"/>
  <c r="B13" i="2"/>
  <c r="H12" i="2"/>
  <c r="H38" i="2" s="1"/>
  <c r="G12" i="2"/>
  <c r="G38" i="2" s="1"/>
  <c r="G43" i="2" s="1"/>
  <c r="F12" i="2"/>
  <c r="F38" i="2" s="1"/>
  <c r="E12" i="2"/>
  <c r="E38" i="2" s="1"/>
  <c r="E43" i="2" s="1"/>
  <c r="D12" i="2"/>
  <c r="D38" i="2" s="1"/>
  <c r="D43" i="2" s="1"/>
  <c r="C12" i="2"/>
  <c r="C38" i="2" s="1"/>
  <c r="B12" i="2"/>
  <c r="B38" i="2" s="1"/>
  <c r="H11" i="2"/>
  <c r="H37" i="2" s="1"/>
  <c r="G11" i="2"/>
  <c r="G37" i="2" s="1"/>
  <c r="F11" i="2"/>
  <c r="E11" i="2"/>
  <c r="E37" i="2" s="1"/>
  <c r="D11" i="2"/>
  <c r="D37" i="2" s="1"/>
  <c r="C11" i="2"/>
  <c r="C37" i="2" s="1"/>
  <c r="B11" i="2"/>
  <c r="B37" i="2" s="1"/>
  <c r="I3" i="2"/>
  <c r="B42" i="1"/>
  <c r="B37" i="1"/>
  <c r="B12" i="1"/>
  <c r="B11" i="1"/>
  <c r="U41" i="2" l="1"/>
  <c r="U32" i="2"/>
  <c r="U45" i="2"/>
  <c r="U33" i="2"/>
  <c r="U42" i="2"/>
  <c r="U51" i="2"/>
  <c r="W51" i="2" s="1"/>
  <c r="U50" i="2"/>
  <c r="U49" i="2"/>
  <c r="U40" i="2"/>
  <c r="U31" i="2"/>
  <c r="U38" i="2"/>
  <c r="U30" i="2"/>
  <c r="U39" i="2"/>
  <c r="U48" i="2"/>
  <c r="V18" i="2"/>
  <c r="W18" i="2" s="1"/>
  <c r="V30" i="2"/>
  <c r="V48" i="2"/>
  <c r="V39" i="2"/>
  <c r="V47" i="2"/>
  <c r="V29" i="2"/>
  <c r="W17" i="2"/>
  <c r="V38" i="2"/>
  <c r="U28" i="2"/>
  <c r="U37" i="2"/>
  <c r="R26" i="2"/>
  <c r="U29" i="2"/>
  <c r="U47" i="2"/>
  <c r="U46" i="2"/>
  <c r="V33" i="2"/>
  <c r="V21" i="2"/>
  <c r="W21" i="2" s="1"/>
  <c r="V42" i="2"/>
  <c r="U27" i="2"/>
  <c r="V50" i="2"/>
  <c r="V41" i="2"/>
  <c r="V20" i="2"/>
  <c r="W20" i="2" s="1"/>
  <c r="V32" i="2"/>
  <c r="U36" i="2"/>
  <c r="V16" i="2"/>
  <c r="W16" i="2" s="1"/>
  <c r="V37" i="2"/>
  <c r="V46" i="2"/>
  <c r="V28" i="2"/>
  <c r="N26" i="2"/>
  <c r="V45" i="2" s="1"/>
  <c r="W45" i="2" s="1"/>
  <c r="B42" i="2"/>
  <c r="B46" i="2" s="1"/>
  <c r="E42" i="2"/>
  <c r="E50" i="2" s="1"/>
  <c r="B43" i="2"/>
  <c r="B51" i="2" s="1"/>
  <c r="F43" i="2"/>
  <c r="F47" i="2" s="1"/>
  <c r="C44" i="2"/>
  <c r="C52" i="2" s="1"/>
  <c r="G44" i="2"/>
  <c r="G48" i="2" s="1"/>
  <c r="H43" i="2"/>
  <c r="H51" i="2" s="1"/>
  <c r="E39" i="2"/>
  <c r="E44" i="2" s="1"/>
  <c r="E48" i="2" s="1"/>
  <c r="F37" i="2"/>
  <c r="F42" i="2" s="1"/>
  <c r="F39" i="2"/>
  <c r="F44" i="2" s="1"/>
  <c r="F48" i="2" s="1"/>
  <c r="B50" i="2"/>
  <c r="B39" i="2"/>
  <c r="B44" i="2" s="1"/>
  <c r="C43" i="2"/>
  <c r="I38" i="2"/>
  <c r="G51" i="2"/>
  <c r="G47" i="2"/>
  <c r="D52" i="2"/>
  <c r="D48" i="2"/>
  <c r="H52" i="2"/>
  <c r="H48" i="2"/>
  <c r="E51" i="2"/>
  <c r="E47" i="2"/>
  <c r="C40" i="2"/>
  <c r="C42" i="2"/>
  <c r="C46" i="2" s="1"/>
  <c r="G40" i="2"/>
  <c r="G42" i="2"/>
  <c r="D47" i="2"/>
  <c r="D51" i="2"/>
  <c r="I37" i="2"/>
  <c r="F51" i="2"/>
  <c r="D42" i="2"/>
  <c r="D40" i="2"/>
  <c r="H42" i="2"/>
  <c r="H40" i="2"/>
  <c r="I11" i="2"/>
  <c r="I12" i="2"/>
  <c r="I13" i="2"/>
  <c r="I38" i="1"/>
  <c r="I39" i="1"/>
  <c r="I37" i="1"/>
  <c r="I12" i="1"/>
  <c r="I13" i="1"/>
  <c r="I11" i="1"/>
  <c r="I19" i="1"/>
  <c r="I3" i="1"/>
  <c r="E19" i="1"/>
  <c r="E42" i="1" s="1"/>
  <c r="D27" i="1"/>
  <c r="C50" i="1"/>
  <c r="D50" i="1"/>
  <c r="F50" i="1"/>
  <c r="G50" i="1"/>
  <c r="H50" i="1"/>
  <c r="C51" i="1"/>
  <c r="D51" i="1"/>
  <c r="E51" i="1"/>
  <c r="F51" i="1"/>
  <c r="G51" i="1"/>
  <c r="H51" i="1"/>
  <c r="C52" i="1"/>
  <c r="D52" i="1"/>
  <c r="F52" i="1"/>
  <c r="G52" i="1"/>
  <c r="H52" i="1"/>
  <c r="B51" i="1"/>
  <c r="B52" i="1"/>
  <c r="B50" i="1"/>
  <c r="C46" i="1"/>
  <c r="D46" i="1"/>
  <c r="F46" i="1"/>
  <c r="G46" i="1"/>
  <c r="H46" i="1"/>
  <c r="C47" i="1"/>
  <c r="D47" i="1"/>
  <c r="F47" i="1"/>
  <c r="G47" i="1"/>
  <c r="H47" i="1"/>
  <c r="C48" i="1"/>
  <c r="D48" i="1"/>
  <c r="E48" i="1"/>
  <c r="F48" i="1"/>
  <c r="G48" i="1"/>
  <c r="H48" i="1"/>
  <c r="B47" i="1"/>
  <c r="B48" i="1"/>
  <c r="B46" i="1"/>
  <c r="H19" i="1"/>
  <c r="H43" i="1" s="1"/>
  <c r="G19" i="1"/>
  <c r="G43" i="1" s="1"/>
  <c r="F19" i="1"/>
  <c r="C40" i="1"/>
  <c r="D40" i="1"/>
  <c r="E40" i="1"/>
  <c r="F40" i="1"/>
  <c r="G40" i="1"/>
  <c r="H40" i="1"/>
  <c r="B40" i="1"/>
  <c r="C43" i="1"/>
  <c r="D43" i="1"/>
  <c r="E43" i="1"/>
  <c r="E47" i="1" s="1"/>
  <c r="F43" i="1"/>
  <c r="C44" i="1"/>
  <c r="D44" i="1"/>
  <c r="E44" i="1"/>
  <c r="E52" i="1" s="1"/>
  <c r="F44" i="1"/>
  <c r="G44" i="1"/>
  <c r="B43" i="1"/>
  <c r="B44" i="1"/>
  <c r="C42" i="1"/>
  <c r="D42" i="1"/>
  <c r="F42" i="1"/>
  <c r="G42" i="1"/>
  <c r="H42" i="1"/>
  <c r="C37" i="1"/>
  <c r="D37" i="1"/>
  <c r="E37" i="1"/>
  <c r="F37" i="1"/>
  <c r="G37" i="1"/>
  <c r="H37" i="1"/>
  <c r="C38" i="1"/>
  <c r="D38" i="1"/>
  <c r="E38" i="1"/>
  <c r="F38" i="1"/>
  <c r="G38" i="1"/>
  <c r="H38" i="1"/>
  <c r="C39" i="1"/>
  <c r="D39" i="1"/>
  <c r="E39" i="1"/>
  <c r="F39" i="1"/>
  <c r="G39" i="1"/>
  <c r="H39" i="1"/>
  <c r="B38" i="1"/>
  <c r="B39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C11" i="1"/>
  <c r="D11" i="1"/>
  <c r="E11" i="1"/>
  <c r="F11" i="1"/>
  <c r="G11" i="1"/>
  <c r="H11" i="1"/>
  <c r="E29" i="1"/>
  <c r="E28" i="1"/>
  <c r="E27" i="1"/>
  <c r="C29" i="1"/>
  <c r="C28" i="1"/>
  <c r="C27" i="1"/>
  <c r="C19" i="1"/>
  <c r="H34" i="1"/>
  <c r="H33" i="1"/>
  <c r="H32" i="1"/>
  <c r="G34" i="1"/>
  <c r="G33" i="1"/>
  <c r="G32" i="1"/>
  <c r="B29" i="1"/>
  <c r="B28" i="1"/>
  <c r="B27" i="1"/>
  <c r="B19" i="1"/>
  <c r="F34" i="1"/>
  <c r="F33" i="1"/>
  <c r="F32" i="1"/>
  <c r="H29" i="1"/>
  <c r="H28" i="1"/>
  <c r="H27" i="1"/>
  <c r="D29" i="1"/>
  <c r="D28" i="1"/>
  <c r="D19" i="1"/>
  <c r="E34" i="1"/>
  <c r="E33" i="1"/>
  <c r="E32" i="1"/>
  <c r="F29" i="1"/>
  <c r="F28" i="1"/>
  <c r="F27" i="1"/>
  <c r="D34" i="1"/>
  <c r="D33" i="1"/>
  <c r="D32" i="1"/>
  <c r="C34" i="1"/>
  <c r="C33" i="1"/>
  <c r="C32" i="1"/>
  <c r="B34" i="1"/>
  <c r="B33" i="1"/>
  <c r="B32" i="1"/>
  <c r="G29" i="1"/>
  <c r="G28" i="1"/>
  <c r="G27" i="1"/>
  <c r="W41" i="2" l="1"/>
  <c r="X41" i="2" s="1"/>
  <c r="Z41" i="2" s="1"/>
  <c r="W50" i="2"/>
  <c r="W32" i="2"/>
  <c r="X32" i="2" s="1"/>
  <c r="Z32" i="2" s="1"/>
  <c r="W33" i="2"/>
  <c r="X33" i="2" s="1"/>
  <c r="Z33" i="2" s="1"/>
  <c r="W42" i="2"/>
  <c r="X51" i="2"/>
  <c r="Z51" i="2" s="1"/>
  <c r="W39" i="2"/>
  <c r="X39" i="2" s="1"/>
  <c r="Z39" i="2" s="1"/>
  <c r="W38" i="2"/>
  <c r="X38" i="2" s="1"/>
  <c r="Z38" i="2" s="1"/>
  <c r="W30" i="2"/>
  <c r="X30" i="2" s="1"/>
  <c r="Z30" i="2" s="1"/>
  <c r="W48" i="2"/>
  <c r="X48" i="2" s="1"/>
  <c r="Z48" i="2" s="1"/>
  <c r="W29" i="2"/>
  <c r="X29" i="2" s="1"/>
  <c r="Z29" i="2" s="1"/>
  <c r="W28" i="2"/>
  <c r="X28" i="2" s="1"/>
  <c r="Z28" i="2" s="1"/>
  <c r="W47" i="2"/>
  <c r="X47" i="2" s="1"/>
  <c r="Z47" i="2" s="1"/>
  <c r="V27" i="2"/>
  <c r="W27" i="2" s="1"/>
  <c r="W46" i="2"/>
  <c r="X46" i="2" s="1"/>
  <c r="Z46" i="2" s="1"/>
  <c r="W37" i="2"/>
  <c r="X37" i="2" s="1"/>
  <c r="Z37" i="2" s="1"/>
  <c r="V49" i="2"/>
  <c r="W49" i="2" s="1"/>
  <c r="V40" i="2"/>
  <c r="W40" i="2" s="1"/>
  <c r="V19" i="2"/>
  <c r="W19" i="2" s="1"/>
  <c r="V31" i="2"/>
  <c r="W31" i="2" s="1"/>
  <c r="X42" i="2"/>
  <c r="Z42" i="2" s="1"/>
  <c r="X50" i="2"/>
  <c r="Z50" i="2" s="1"/>
  <c r="V15" i="2"/>
  <c r="W15" i="2" s="1"/>
  <c r="X45" i="2" s="1"/>
  <c r="Z45" i="2" s="1"/>
  <c r="V36" i="2"/>
  <c r="W36" i="2" s="1"/>
  <c r="E46" i="2"/>
  <c r="B40" i="2"/>
  <c r="H47" i="2"/>
  <c r="G52" i="2"/>
  <c r="B47" i="2"/>
  <c r="C48" i="2"/>
  <c r="F52" i="2"/>
  <c r="E40" i="2"/>
  <c r="E52" i="2"/>
  <c r="I39" i="2"/>
  <c r="F40" i="2"/>
  <c r="C51" i="2"/>
  <c r="C47" i="2"/>
  <c r="B52" i="2"/>
  <c r="B48" i="2"/>
  <c r="D46" i="2"/>
  <c r="D50" i="2"/>
  <c r="F50" i="2"/>
  <c r="F46" i="2"/>
  <c r="C50" i="2"/>
  <c r="H50" i="2"/>
  <c r="H46" i="2"/>
  <c r="G46" i="2"/>
  <c r="G50" i="2"/>
  <c r="E50" i="1"/>
  <c r="E46" i="1"/>
  <c r="H44" i="1"/>
  <c r="X31" i="2" l="1"/>
  <c r="Z31" i="2" s="1"/>
  <c r="X40" i="2"/>
  <c r="Z40" i="2" s="1"/>
  <c r="X49" i="2"/>
  <c r="Z49" i="2" s="1"/>
  <c r="X27" i="2"/>
  <c r="Z27" i="2" s="1"/>
  <c r="X36" i="2"/>
  <c r="Z36" i="2" s="1"/>
</calcChain>
</file>

<file path=xl/sharedStrings.xml><?xml version="1.0" encoding="utf-8"?>
<sst xmlns="http://schemas.openxmlformats.org/spreadsheetml/2006/main" count="71" uniqueCount="31">
  <si>
    <t>موجودی اولیه</t>
  </si>
  <si>
    <t>G%</t>
  </si>
  <si>
    <t>P%</t>
  </si>
  <si>
    <t>H%</t>
  </si>
  <si>
    <t>حد اقل G% مورد نیاز</t>
  </si>
  <si>
    <t>حد اقل P% مورد نیاز</t>
  </si>
  <si>
    <t>حد اقل H% مورد نیاز</t>
  </si>
  <si>
    <t>G دریافت کرده</t>
  </si>
  <si>
    <t>P دریافت کرده</t>
  </si>
  <si>
    <t>H دریافت کرده</t>
  </si>
  <si>
    <t>G کم شده</t>
  </si>
  <si>
    <t>P کم شده</t>
  </si>
  <si>
    <t>H کم شده</t>
  </si>
  <si>
    <t>وزن موجود G</t>
  </si>
  <si>
    <t>وزن موجود P</t>
  </si>
  <si>
    <t>وزن موجود H</t>
  </si>
  <si>
    <t>کل G موجود</t>
  </si>
  <si>
    <t>کل P موجود</t>
  </si>
  <si>
    <t>کل H موجود</t>
  </si>
  <si>
    <t>درصد G موجود</t>
  </si>
  <si>
    <t>درصد P موجود</t>
  </si>
  <si>
    <t>درصد H موجود</t>
  </si>
  <si>
    <t>sum</t>
  </si>
  <si>
    <t>ارسالی</t>
  </si>
  <si>
    <t>دریافتی</t>
  </si>
  <si>
    <t>g</t>
  </si>
  <si>
    <t>p</t>
  </si>
  <si>
    <t>h</t>
  </si>
  <si>
    <t>موجوددی بعد از ارسال</t>
  </si>
  <si>
    <t>موجودی بعد از ارسال</t>
  </si>
  <si>
    <t>موجودی بروز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</si>
</sst>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readingOrder="2"/>
    </xf>
    <xf numFmtId="2" fontId="0" fillId="3" borderId="0" xfId="0" applyNumberFormat="1" applyFill="1" applyAlignment="1">
      <alignment horizontal="center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opLeftCell="A28" workbookViewId="0">
      <selection activeCell="B46" sqref="B46"/>
    </sheetView>
  </sheetViews>
  <sheetFormatPr defaultRowHeight="14.25" x14ac:dyDescent="0.2"/>
  <cols>
    <col min="1" max="1" width="24.5" style="6" customWidth="1"/>
    <col min="2" max="9" width="9" style="6"/>
  </cols>
  <sheetData>
    <row r="2" spans="1:9" x14ac:dyDescent="0.2"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 t="s">
        <v>22</v>
      </c>
    </row>
    <row r="3" spans="1:9" x14ac:dyDescent="0.2">
      <c r="A3" s="6" t="s">
        <v>0</v>
      </c>
      <c r="B3" s="6">
        <v>46</v>
      </c>
      <c r="C3" s="6">
        <v>46</v>
      </c>
      <c r="D3" s="6">
        <v>44</v>
      </c>
      <c r="E3" s="6">
        <v>32</v>
      </c>
      <c r="F3" s="6">
        <v>10</v>
      </c>
      <c r="G3" s="6">
        <v>34</v>
      </c>
      <c r="H3" s="6">
        <v>45</v>
      </c>
      <c r="I3" s="6">
        <f>SUM(B3:H3)</f>
        <v>257</v>
      </c>
    </row>
    <row r="4" spans="1:9" x14ac:dyDescent="0.2">
      <c r="A4" s="6" t="s">
        <v>1</v>
      </c>
      <c r="B4" s="6">
        <v>80</v>
      </c>
      <c r="C4" s="6">
        <v>75</v>
      </c>
      <c r="D4" s="6">
        <v>75</v>
      </c>
      <c r="E4" s="6">
        <v>70</v>
      </c>
      <c r="F4" s="6">
        <v>75</v>
      </c>
      <c r="G4" s="6">
        <v>85</v>
      </c>
      <c r="H4" s="6">
        <v>85</v>
      </c>
    </row>
    <row r="5" spans="1:9" x14ac:dyDescent="0.2">
      <c r="A5" s="6" t="s">
        <v>2</v>
      </c>
      <c r="B5" s="6">
        <v>15</v>
      </c>
      <c r="C5" s="6">
        <v>15</v>
      </c>
      <c r="D5" s="6">
        <v>5</v>
      </c>
      <c r="E5" s="6">
        <v>10</v>
      </c>
      <c r="F5" s="6">
        <v>12</v>
      </c>
      <c r="G5" s="6">
        <v>10</v>
      </c>
      <c r="H5" s="6">
        <v>10</v>
      </c>
    </row>
    <row r="6" spans="1:9" x14ac:dyDescent="0.2">
      <c r="A6" s="6" t="s">
        <v>3</v>
      </c>
      <c r="B6" s="6">
        <v>5</v>
      </c>
      <c r="C6" s="6">
        <v>10</v>
      </c>
      <c r="D6" s="6">
        <v>20</v>
      </c>
      <c r="E6" s="6">
        <v>20</v>
      </c>
      <c r="F6" s="6">
        <v>13</v>
      </c>
      <c r="G6" s="6">
        <v>5</v>
      </c>
      <c r="H6" s="6">
        <v>5</v>
      </c>
    </row>
    <row r="7" spans="1:9" x14ac:dyDescent="0.2">
      <c r="A7" s="6" t="s">
        <v>4</v>
      </c>
      <c r="B7" s="6">
        <v>80</v>
      </c>
      <c r="C7" s="6">
        <v>80</v>
      </c>
      <c r="D7" s="6">
        <v>75</v>
      </c>
      <c r="E7" s="6">
        <v>75</v>
      </c>
      <c r="F7" s="6">
        <v>75</v>
      </c>
      <c r="G7" s="6">
        <v>80</v>
      </c>
      <c r="H7" s="6">
        <v>80</v>
      </c>
    </row>
    <row r="8" spans="1:9" x14ac:dyDescent="0.2">
      <c r="A8" s="6" t="s">
        <v>5</v>
      </c>
      <c r="B8" s="6">
        <v>12</v>
      </c>
      <c r="C8" s="6">
        <v>12</v>
      </c>
      <c r="D8" s="6">
        <v>10</v>
      </c>
      <c r="E8" s="6">
        <v>10</v>
      </c>
      <c r="F8" s="6">
        <v>10</v>
      </c>
      <c r="G8" s="6">
        <v>10</v>
      </c>
      <c r="H8" s="6">
        <v>5</v>
      </c>
    </row>
    <row r="9" spans="1:9" x14ac:dyDescent="0.2">
      <c r="A9" s="6" t="s">
        <v>6</v>
      </c>
      <c r="B9" s="6">
        <v>5</v>
      </c>
      <c r="C9" s="6">
        <v>7</v>
      </c>
      <c r="D9" s="6">
        <v>5</v>
      </c>
      <c r="E9" s="6">
        <v>5</v>
      </c>
      <c r="F9" s="6">
        <v>5</v>
      </c>
      <c r="G9" s="6">
        <v>5</v>
      </c>
      <c r="H9" s="6">
        <v>10</v>
      </c>
    </row>
    <row r="11" spans="1:9" x14ac:dyDescent="0.2">
      <c r="A11" s="6" t="s">
        <v>13</v>
      </c>
      <c r="B11" s="6">
        <f>B$3*B4/100</f>
        <v>36.799999999999997</v>
      </c>
      <c r="C11" s="6">
        <f t="shared" ref="C11:H11" si="0">C$3*C4/100</f>
        <v>34.5</v>
      </c>
      <c r="D11" s="6">
        <f t="shared" si="0"/>
        <v>33</v>
      </c>
      <c r="E11" s="6">
        <f t="shared" si="0"/>
        <v>22.4</v>
      </c>
      <c r="F11" s="6">
        <f t="shared" si="0"/>
        <v>7.5</v>
      </c>
      <c r="G11" s="6">
        <f t="shared" si="0"/>
        <v>28.9</v>
      </c>
      <c r="H11" s="6">
        <f t="shared" si="0"/>
        <v>38.25</v>
      </c>
      <c r="I11" s="6">
        <f>SUM(B11:H11)</f>
        <v>201.35</v>
      </c>
    </row>
    <row r="12" spans="1:9" x14ac:dyDescent="0.2">
      <c r="A12" s="6" t="s">
        <v>14</v>
      </c>
      <c r="B12" s="6">
        <f>B$3*B5/100</f>
        <v>6.9</v>
      </c>
      <c r="C12" s="6">
        <f t="shared" ref="C12:H12" si="1">C$3*C5/100</f>
        <v>6.9</v>
      </c>
      <c r="D12" s="6">
        <f t="shared" si="1"/>
        <v>2.2000000000000002</v>
      </c>
      <c r="E12" s="6">
        <f t="shared" si="1"/>
        <v>3.2</v>
      </c>
      <c r="F12" s="6">
        <f t="shared" si="1"/>
        <v>1.2</v>
      </c>
      <c r="G12" s="6">
        <f t="shared" si="1"/>
        <v>3.4</v>
      </c>
      <c r="H12" s="6">
        <f t="shared" si="1"/>
        <v>4.5</v>
      </c>
      <c r="I12" s="6">
        <f t="shared" ref="I12:I13" si="2">SUM(B12:H12)</f>
        <v>28.299999999999997</v>
      </c>
    </row>
    <row r="13" spans="1:9" x14ac:dyDescent="0.2">
      <c r="A13" s="6" t="s">
        <v>15</v>
      </c>
      <c r="B13" s="6">
        <f t="shared" ref="B13:H13" si="3">B$3*B6/100</f>
        <v>2.2999999999999998</v>
      </c>
      <c r="C13" s="6">
        <f t="shared" si="3"/>
        <v>4.5999999999999996</v>
      </c>
      <c r="D13" s="6">
        <f t="shared" si="3"/>
        <v>8.8000000000000007</v>
      </c>
      <c r="E13" s="6">
        <f t="shared" si="3"/>
        <v>6.4</v>
      </c>
      <c r="F13" s="6">
        <f t="shared" si="3"/>
        <v>1.3</v>
      </c>
      <c r="G13" s="6">
        <f t="shared" si="3"/>
        <v>1.7</v>
      </c>
      <c r="H13" s="6">
        <f t="shared" si="3"/>
        <v>2.25</v>
      </c>
      <c r="I13" s="6">
        <f t="shared" si="2"/>
        <v>27.35</v>
      </c>
    </row>
    <row r="18" spans="1:9" x14ac:dyDescent="0.2">
      <c r="B18" s="6">
        <v>1</v>
      </c>
      <c r="C18" s="6">
        <v>2</v>
      </c>
      <c r="D18" s="6">
        <v>3</v>
      </c>
      <c r="E18" s="6">
        <v>4</v>
      </c>
      <c r="F18" s="6">
        <v>5</v>
      </c>
      <c r="G18" s="6">
        <v>6</v>
      </c>
      <c r="H18" s="6">
        <v>7</v>
      </c>
    </row>
    <row r="19" spans="1:9" x14ac:dyDescent="0.2">
      <c r="A19" s="6" t="s">
        <v>0</v>
      </c>
      <c r="B19" s="6">
        <f>46-3-12+12+3</f>
        <v>46</v>
      </c>
      <c r="C19" s="6">
        <f>46-12-6+5+13</f>
        <v>46</v>
      </c>
      <c r="D19" s="6">
        <f>44+3+6-4-8+3</f>
        <v>44</v>
      </c>
      <c r="E19" s="6">
        <f>32+12-7-10+2+3</f>
        <v>32</v>
      </c>
      <c r="F19" s="6">
        <f>10+4+7-3-6-2</f>
        <v>10</v>
      </c>
      <c r="G19" s="6">
        <f>34+8-3-5</f>
        <v>34</v>
      </c>
      <c r="H19" s="6">
        <f>45+10+6-13-3</f>
        <v>45</v>
      </c>
      <c r="I19" s="6">
        <f>SUM(B19:H19)</f>
        <v>257</v>
      </c>
    </row>
    <row r="20" spans="1:9" x14ac:dyDescent="0.2">
      <c r="A20" s="7" t="s">
        <v>1</v>
      </c>
      <c r="B20" s="7">
        <v>80</v>
      </c>
      <c r="C20" s="7">
        <v>75</v>
      </c>
      <c r="D20" s="7">
        <v>75</v>
      </c>
      <c r="E20" s="7">
        <v>70</v>
      </c>
      <c r="F20" s="7">
        <v>75</v>
      </c>
      <c r="G20" s="7">
        <v>85</v>
      </c>
      <c r="H20" s="7">
        <v>85</v>
      </c>
    </row>
    <row r="21" spans="1:9" x14ac:dyDescent="0.2">
      <c r="A21" s="7" t="s">
        <v>2</v>
      </c>
      <c r="B21" s="7">
        <v>15</v>
      </c>
      <c r="C21" s="7">
        <v>15</v>
      </c>
      <c r="D21" s="7">
        <v>5</v>
      </c>
      <c r="E21" s="7">
        <v>10</v>
      </c>
      <c r="F21" s="7">
        <v>12</v>
      </c>
      <c r="G21" s="7">
        <v>10</v>
      </c>
      <c r="H21" s="7">
        <v>10</v>
      </c>
    </row>
    <row r="22" spans="1:9" x14ac:dyDescent="0.2">
      <c r="A22" s="7" t="s">
        <v>3</v>
      </c>
      <c r="B22" s="7">
        <v>5</v>
      </c>
      <c r="C22" s="7">
        <v>10</v>
      </c>
      <c r="D22" s="7">
        <v>20</v>
      </c>
      <c r="E22" s="7">
        <v>20</v>
      </c>
      <c r="F22" s="7">
        <v>13</v>
      </c>
      <c r="G22" s="7">
        <v>5</v>
      </c>
      <c r="H22" s="7">
        <v>5</v>
      </c>
    </row>
    <row r="23" spans="1:9" x14ac:dyDescent="0.2">
      <c r="A23" s="6" t="s">
        <v>4</v>
      </c>
      <c r="B23" s="6">
        <v>80</v>
      </c>
      <c r="C23" s="6">
        <v>80</v>
      </c>
      <c r="D23" s="6">
        <v>75</v>
      </c>
      <c r="E23" s="6">
        <v>75</v>
      </c>
      <c r="F23" s="6">
        <v>75</v>
      </c>
      <c r="G23" s="6">
        <v>80</v>
      </c>
      <c r="H23" s="6">
        <v>80</v>
      </c>
    </row>
    <row r="24" spans="1:9" x14ac:dyDescent="0.2">
      <c r="A24" s="6" t="s">
        <v>5</v>
      </c>
      <c r="B24" s="6">
        <v>12</v>
      </c>
      <c r="C24" s="6">
        <v>12</v>
      </c>
      <c r="D24" s="6">
        <v>10</v>
      </c>
      <c r="E24" s="6">
        <v>10</v>
      </c>
      <c r="F24" s="6">
        <v>10</v>
      </c>
      <c r="G24" s="6">
        <v>10</v>
      </c>
      <c r="H24" s="6">
        <v>5</v>
      </c>
    </row>
    <row r="25" spans="1:9" x14ac:dyDescent="0.2">
      <c r="A25" s="6" t="s">
        <v>6</v>
      </c>
      <c r="B25" s="6">
        <v>5</v>
      </c>
      <c r="C25" s="6">
        <v>7</v>
      </c>
      <c r="D25" s="6">
        <v>5</v>
      </c>
      <c r="E25" s="6">
        <v>5</v>
      </c>
      <c r="F25" s="6">
        <v>5</v>
      </c>
      <c r="G25" s="6">
        <v>5</v>
      </c>
      <c r="H25" s="6">
        <v>10</v>
      </c>
    </row>
    <row r="27" spans="1:9" x14ac:dyDescent="0.2">
      <c r="A27" s="8" t="s">
        <v>7</v>
      </c>
      <c r="B27" s="6">
        <f>12*0.75+3*0.85</f>
        <v>11.55</v>
      </c>
      <c r="C27" s="6">
        <f>5*0.85+13*0.85</f>
        <v>15.299999999999999</v>
      </c>
      <c r="D27" s="6">
        <f>3*0.8+0.75*6+3*0.75</f>
        <v>9.15</v>
      </c>
      <c r="E27" s="6">
        <f>12*0.8+2*0.75+3*0.85</f>
        <v>13.650000000000002</v>
      </c>
      <c r="F27" s="6">
        <f>4*0.75+7*0.7</f>
        <v>7.8999999999999995</v>
      </c>
      <c r="G27" s="6">
        <f>8*0.75</f>
        <v>6</v>
      </c>
      <c r="H27" s="6">
        <f>10*0.7+6*0.75</f>
        <v>11.5</v>
      </c>
    </row>
    <row r="28" spans="1:9" x14ac:dyDescent="0.2">
      <c r="A28" s="8" t="s">
        <v>8</v>
      </c>
      <c r="B28" s="6">
        <f>12*0.15+3*0.1</f>
        <v>2.0999999999999996</v>
      </c>
      <c r="C28" s="6">
        <f>5*0.1+13*0.1</f>
        <v>1.8</v>
      </c>
      <c r="D28" s="6">
        <f>0.15*3+0.15*6+3*0.12</f>
        <v>1.71</v>
      </c>
      <c r="E28" s="6">
        <f>12*0.15+2*0.12+3*0.1</f>
        <v>2.34</v>
      </c>
      <c r="F28" s="6">
        <f>4*0.05+7*0.1</f>
        <v>0.90000000000000013</v>
      </c>
      <c r="G28" s="6">
        <f>8*0.05</f>
        <v>0.4</v>
      </c>
      <c r="H28" s="6">
        <f>10*0.1+6*0.12</f>
        <v>1.72</v>
      </c>
    </row>
    <row r="29" spans="1:9" x14ac:dyDescent="0.2">
      <c r="A29" s="8" t="s">
        <v>9</v>
      </c>
      <c r="B29" s="6">
        <f>12*0.1+3*0.05</f>
        <v>1.35</v>
      </c>
      <c r="C29" s="6">
        <f>5*0.05+13*0.05</f>
        <v>0.9</v>
      </c>
      <c r="D29" s="6">
        <f>0.05*3+0.1*6+3*0.13</f>
        <v>1.1400000000000001</v>
      </c>
      <c r="E29" s="6">
        <f>12*0.05+2*0.13+3*0.05</f>
        <v>1.0100000000000002</v>
      </c>
      <c r="F29" s="6">
        <f>4*0.2+7*0.2</f>
        <v>2.2000000000000002</v>
      </c>
      <c r="G29" s="6">
        <f>8*0.2</f>
        <v>1.6</v>
      </c>
      <c r="H29" s="6">
        <f>10*0.2+6*0.13</f>
        <v>2.7800000000000002</v>
      </c>
    </row>
    <row r="32" spans="1:9" x14ac:dyDescent="0.2">
      <c r="A32" s="8" t="s">
        <v>10</v>
      </c>
      <c r="B32" s="6">
        <f>15*0.8</f>
        <v>12</v>
      </c>
      <c r="C32" s="6">
        <f>18*0.75</f>
        <v>13.5</v>
      </c>
      <c r="D32" s="6">
        <f>12*0.75</f>
        <v>9</v>
      </c>
      <c r="E32" s="6">
        <f>17*0.7</f>
        <v>11.899999999999999</v>
      </c>
      <c r="F32" s="6">
        <f>11*0.75</f>
        <v>8.25</v>
      </c>
      <c r="G32" s="6">
        <f>8*0.85</f>
        <v>6.8</v>
      </c>
      <c r="H32" s="6">
        <f>16*0.85</f>
        <v>13.6</v>
      </c>
    </row>
    <row r="33" spans="1:9" x14ac:dyDescent="0.2">
      <c r="A33" s="8" t="s">
        <v>11</v>
      </c>
      <c r="B33" s="6">
        <f>15*0.15</f>
        <v>2.25</v>
      </c>
      <c r="C33" s="6">
        <f>18*0.15</f>
        <v>2.6999999999999997</v>
      </c>
      <c r="D33" s="6">
        <f>12*0.05</f>
        <v>0.60000000000000009</v>
      </c>
      <c r="E33" s="6">
        <f>17*0.1</f>
        <v>1.7000000000000002</v>
      </c>
      <c r="F33" s="6">
        <f>11*0.12</f>
        <v>1.3199999999999998</v>
      </c>
      <c r="G33" s="6">
        <f>8*0.1</f>
        <v>0.8</v>
      </c>
      <c r="H33" s="6">
        <f>16*0.1</f>
        <v>1.6</v>
      </c>
    </row>
    <row r="34" spans="1:9" x14ac:dyDescent="0.2">
      <c r="A34" s="8" t="s">
        <v>12</v>
      </c>
      <c r="B34" s="6">
        <f>15*0.05</f>
        <v>0.75</v>
      </c>
      <c r="C34" s="6">
        <f>18*0.1</f>
        <v>1.8</v>
      </c>
      <c r="D34" s="6">
        <f>12*0.2</f>
        <v>2.4000000000000004</v>
      </c>
      <c r="E34" s="6">
        <f>17*0.2</f>
        <v>3.4000000000000004</v>
      </c>
      <c r="F34" s="6">
        <f>11*0.13</f>
        <v>1.4300000000000002</v>
      </c>
      <c r="G34" s="6">
        <f>8*0.05</f>
        <v>0.4</v>
      </c>
      <c r="H34" s="6">
        <f>16*0.05</f>
        <v>0.8</v>
      </c>
    </row>
    <row r="37" spans="1:9" x14ac:dyDescent="0.2">
      <c r="A37" s="6" t="s">
        <v>16</v>
      </c>
      <c r="B37" s="6">
        <f>B11+B27-B32</f>
        <v>36.349999999999994</v>
      </c>
      <c r="C37" s="6">
        <f t="shared" ref="C37:H37" si="4">C11+C27-C32</f>
        <v>36.299999999999997</v>
      </c>
      <c r="D37" s="6">
        <f t="shared" si="4"/>
        <v>33.15</v>
      </c>
      <c r="E37" s="6">
        <f t="shared" si="4"/>
        <v>24.15</v>
      </c>
      <c r="F37" s="6">
        <f t="shared" si="4"/>
        <v>7.1499999999999986</v>
      </c>
      <c r="G37" s="6">
        <f t="shared" si="4"/>
        <v>28.099999999999998</v>
      </c>
      <c r="H37" s="6">
        <f t="shared" si="4"/>
        <v>36.15</v>
      </c>
      <c r="I37" s="6">
        <f>SUM(B37:H37)</f>
        <v>201.35</v>
      </c>
    </row>
    <row r="38" spans="1:9" x14ac:dyDescent="0.2">
      <c r="A38" s="6" t="s">
        <v>17</v>
      </c>
      <c r="B38" s="6">
        <f t="shared" ref="B38:H39" si="5">B12+B28-B33</f>
        <v>6.75</v>
      </c>
      <c r="C38" s="6">
        <f t="shared" si="5"/>
        <v>6.0000000000000018</v>
      </c>
      <c r="D38" s="6">
        <f t="shared" si="5"/>
        <v>3.31</v>
      </c>
      <c r="E38" s="6">
        <f t="shared" si="5"/>
        <v>3.84</v>
      </c>
      <c r="F38" s="6">
        <f t="shared" si="5"/>
        <v>0.78000000000000025</v>
      </c>
      <c r="G38" s="6">
        <f t="shared" si="5"/>
        <v>3</v>
      </c>
      <c r="H38" s="6">
        <f t="shared" si="5"/>
        <v>4.6199999999999992</v>
      </c>
      <c r="I38" s="6">
        <f t="shared" ref="I38:I39" si="6">SUM(B38:H38)</f>
        <v>28.300000000000004</v>
      </c>
    </row>
    <row r="39" spans="1:9" x14ac:dyDescent="0.2">
      <c r="A39" s="6" t="s">
        <v>18</v>
      </c>
      <c r="B39" s="6">
        <f t="shared" si="5"/>
        <v>2.9</v>
      </c>
      <c r="C39" s="6">
        <f t="shared" si="5"/>
        <v>3.7</v>
      </c>
      <c r="D39" s="6">
        <f t="shared" si="5"/>
        <v>7.5400000000000009</v>
      </c>
      <c r="E39" s="6">
        <f t="shared" si="5"/>
        <v>4.01</v>
      </c>
      <c r="F39" s="6">
        <f t="shared" si="5"/>
        <v>2.0699999999999998</v>
      </c>
      <c r="G39" s="6">
        <f t="shared" si="5"/>
        <v>2.9</v>
      </c>
      <c r="H39" s="6">
        <f t="shared" si="5"/>
        <v>4.2300000000000004</v>
      </c>
      <c r="I39" s="6">
        <f t="shared" si="6"/>
        <v>27.349999999999998</v>
      </c>
    </row>
    <row r="40" spans="1:9" x14ac:dyDescent="0.2">
      <c r="A40" s="6" t="s">
        <v>22</v>
      </c>
      <c r="B40" s="6">
        <f>SUM(B37:B39)</f>
        <v>45.999999999999993</v>
      </c>
      <c r="C40" s="6">
        <f t="shared" ref="C40:H40" si="7">SUM(C37:C39)</f>
        <v>46</v>
      </c>
      <c r="D40" s="6">
        <f t="shared" si="7"/>
        <v>44</v>
      </c>
      <c r="E40" s="6">
        <f t="shared" si="7"/>
        <v>32</v>
      </c>
      <c r="F40" s="6">
        <f t="shared" si="7"/>
        <v>9.9999999999999982</v>
      </c>
      <c r="G40" s="6">
        <f t="shared" si="7"/>
        <v>34</v>
      </c>
      <c r="H40" s="6">
        <f t="shared" si="7"/>
        <v>45</v>
      </c>
    </row>
    <row r="42" spans="1:9" x14ac:dyDescent="0.2">
      <c r="A42" s="6" t="s">
        <v>19</v>
      </c>
      <c r="B42" s="1">
        <f>B37/B$19*100</f>
        <v>79.021739130434767</v>
      </c>
      <c r="C42" s="1">
        <f t="shared" ref="C42:H42" si="8">C37/C$19*100</f>
        <v>78.91304347826086</v>
      </c>
      <c r="D42" s="1">
        <f t="shared" si="8"/>
        <v>75.340909090909093</v>
      </c>
      <c r="E42" s="1">
        <f t="shared" si="8"/>
        <v>75.46875</v>
      </c>
      <c r="F42" s="1">
        <f t="shared" si="8"/>
        <v>71.499999999999986</v>
      </c>
      <c r="G42" s="1">
        <f t="shared" si="8"/>
        <v>82.647058823529406</v>
      </c>
      <c r="H42" s="1">
        <f t="shared" si="8"/>
        <v>80.333333333333329</v>
      </c>
    </row>
    <row r="43" spans="1:9" x14ac:dyDescent="0.2">
      <c r="A43" s="6" t="s">
        <v>20</v>
      </c>
      <c r="B43" s="1">
        <f t="shared" ref="B43:H44" si="9">B38/B$19*100</f>
        <v>14.673913043478262</v>
      </c>
      <c r="C43" s="1">
        <f t="shared" si="9"/>
        <v>13.04347826086957</v>
      </c>
      <c r="D43" s="2">
        <f t="shared" si="9"/>
        <v>7.5227272727272725</v>
      </c>
      <c r="E43" s="2">
        <f t="shared" si="9"/>
        <v>12</v>
      </c>
      <c r="F43" s="1">
        <f t="shared" si="9"/>
        <v>7.8000000000000025</v>
      </c>
      <c r="G43" s="1">
        <f t="shared" si="9"/>
        <v>8.8235294117647065</v>
      </c>
      <c r="H43" s="1">
        <f t="shared" si="9"/>
        <v>10.266666666666666</v>
      </c>
    </row>
    <row r="44" spans="1:9" x14ac:dyDescent="0.2">
      <c r="A44" s="6" t="s">
        <v>21</v>
      </c>
      <c r="B44" s="1">
        <f t="shared" si="9"/>
        <v>6.3043478260869561</v>
      </c>
      <c r="C44" s="1">
        <f t="shared" si="9"/>
        <v>8.0434782608695663</v>
      </c>
      <c r="D44" s="1">
        <f t="shared" si="9"/>
        <v>17.13636363636364</v>
      </c>
      <c r="E44" s="1">
        <f t="shared" si="9"/>
        <v>12.53125</v>
      </c>
      <c r="F44" s="1">
        <f t="shared" si="9"/>
        <v>20.7</v>
      </c>
      <c r="G44" s="1">
        <f t="shared" si="9"/>
        <v>8.5294117647058822</v>
      </c>
      <c r="H44" s="1">
        <f t="shared" si="9"/>
        <v>9.4000000000000021</v>
      </c>
    </row>
    <row r="46" spans="1:9" x14ac:dyDescent="0.2">
      <c r="B46" s="3">
        <f>IF(B42&gt;=B23,1,0)</f>
        <v>0</v>
      </c>
      <c r="C46" s="3">
        <f t="shared" ref="C46:H46" si="10">IF(C42&gt;=C23,1,0)</f>
        <v>0</v>
      </c>
      <c r="D46" s="4">
        <f t="shared" si="10"/>
        <v>1</v>
      </c>
      <c r="E46" s="4">
        <f t="shared" si="10"/>
        <v>1</v>
      </c>
      <c r="F46" s="5">
        <f t="shared" si="10"/>
        <v>0</v>
      </c>
      <c r="G46" s="4">
        <f t="shared" si="10"/>
        <v>1</v>
      </c>
      <c r="H46" s="4">
        <f t="shared" si="10"/>
        <v>1</v>
      </c>
    </row>
    <row r="47" spans="1:9" x14ac:dyDescent="0.2">
      <c r="B47" s="4">
        <f t="shared" ref="B47:H48" si="11">IF(B43&gt;=B24,1,0)</f>
        <v>1</v>
      </c>
      <c r="C47" s="4">
        <f t="shared" si="11"/>
        <v>1</v>
      </c>
      <c r="D47" s="5">
        <f t="shared" si="11"/>
        <v>0</v>
      </c>
      <c r="E47" s="4">
        <f t="shared" si="11"/>
        <v>1</v>
      </c>
      <c r="F47" s="5">
        <f t="shared" si="11"/>
        <v>0</v>
      </c>
      <c r="G47" s="3">
        <f t="shared" si="11"/>
        <v>0</v>
      </c>
      <c r="H47" s="4">
        <f t="shared" si="11"/>
        <v>1</v>
      </c>
    </row>
    <row r="48" spans="1:9" x14ac:dyDescent="0.2">
      <c r="B48" s="4">
        <f t="shared" si="11"/>
        <v>1</v>
      </c>
      <c r="C48" s="4">
        <f t="shared" si="11"/>
        <v>1</v>
      </c>
      <c r="D48" s="4">
        <f t="shared" si="11"/>
        <v>1</v>
      </c>
      <c r="E48" s="4">
        <f t="shared" si="11"/>
        <v>1</v>
      </c>
      <c r="F48" s="4">
        <f t="shared" si="11"/>
        <v>1</v>
      </c>
      <c r="G48" s="4">
        <f t="shared" si="11"/>
        <v>1</v>
      </c>
      <c r="H48" s="3">
        <f t="shared" si="11"/>
        <v>0</v>
      </c>
    </row>
    <row r="50" spans="2:8" x14ac:dyDescent="0.2">
      <c r="B50" s="1">
        <f>B23-B42</f>
        <v>0.97826086956523284</v>
      </c>
      <c r="C50" s="1">
        <f t="shared" ref="C50:H50" si="12">C23-C42</f>
        <v>1.0869565217391397</v>
      </c>
      <c r="D50" s="1">
        <f t="shared" si="12"/>
        <v>-0.34090909090909349</v>
      </c>
      <c r="E50" s="1">
        <f t="shared" si="12"/>
        <v>-0.46875</v>
      </c>
      <c r="F50" s="9">
        <f t="shared" si="12"/>
        <v>3.5000000000000142</v>
      </c>
      <c r="G50" s="1">
        <f t="shared" si="12"/>
        <v>-2.6470588235294059</v>
      </c>
      <c r="H50" s="1">
        <f t="shared" si="12"/>
        <v>-0.3333333333333286</v>
      </c>
    </row>
    <row r="51" spans="2:8" x14ac:dyDescent="0.2">
      <c r="B51" s="1">
        <f t="shared" ref="B51:H52" si="13">B24-B43</f>
        <v>-2.6739130434782616</v>
      </c>
      <c r="C51" s="1">
        <f t="shared" si="13"/>
        <v>-1.0434782608695699</v>
      </c>
      <c r="D51" s="9">
        <f t="shared" si="13"/>
        <v>2.4772727272727275</v>
      </c>
      <c r="E51" s="1">
        <f t="shared" si="13"/>
        <v>-2</v>
      </c>
      <c r="F51" s="9">
        <f t="shared" si="13"/>
        <v>2.1999999999999975</v>
      </c>
      <c r="G51" s="1">
        <f t="shared" si="13"/>
        <v>1.1764705882352935</v>
      </c>
      <c r="H51" s="1">
        <f t="shared" si="13"/>
        <v>-5.2666666666666657</v>
      </c>
    </row>
    <row r="52" spans="2:8" x14ac:dyDescent="0.2">
      <c r="B52" s="1">
        <f t="shared" si="13"/>
        <v>-1.3043478260869561</v>
      </c>
      <c r="C52" s="1">
        <f t="shared" si="13"/>
        <v>-1.0434782608695663</v>
      </c>
      <c r="D52" s="1">
        <f t="shared" si="13"/>
        <v>-12.13636363636364</v>
      </c>
      <c r="E52" s="1">
        <f t="shared" si="13"/>
        <v>-7.53125</v>
      </c>
      <c r="F52" s="1">
        <f t="shared" si="13"/>
        <v>-15.7</v>
      </c>
      <c r="G52" s="1">
        <f t="shared" si="13"/>
        <v>-3.5294117647058822</v>
      </c>
      <c r="H52" s="1">
        <f t="shared" si="13"/>
        <v>0.59999999999999787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2"/>
  <sheetViews>
    <sheetView tabSelected="1" zoomScale="80" zoomScaleNormal="80" workbookViewId="0">
      <selection activeCell="K27" sqref="K27"/>
    </sheetView>
  </sheetViews>
  <sheetFormatPr defaultRowHeight="14.25" x14ac:dyDescent="0.2"/>
  <cols>
    <col min="1" max="1" width="24.5" style="6" customWidth="1"/>
    <col min="2" max="11" width="9" style="6"/>
    <col min="14" max="20" width="4.125" customWidth="1"/>
  </cols>
  <sheetData>
    <row r="2" spans="1:23" x14ac:dyDescent="0.2"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 t="s">
        <v>22</v>
      </c>
    </row>
    <row r="3" spans="1:23" x14ac:dyDescent="0.2">
      <c r="A3" s="6" t="s">
        <v>0</v>
      </c>
      <c r="B3" s="6">
        <f>46-3-12+12+3</f>
        <v>46</v>
      </c>
      <c r="C3" s="6">
        <f>46-12-6+5+13</f>
        <v>46</v>
      </c>
      <c r="D3" s="6">
        <f>44+3+6-4-8+3</f>
        <v>44</v>
      </c>
      <c r="E3" s="6">
        <f>32+12-7-10+2+3</f>
        <v>32</v>
      </c>
      <c r="F3" s="6">
        <f>10+4+7-3-6-2</f>
        <v>10</v>
      </c>
      <c r="G3" s="6">
        <f>34+8-3-5</f>
        <v>34</v>
      </c>
      <c r="H3" s="6">
        <f>45+10+6-13-3</f>
        <v>45</v>
      </c>
      <c r="I3" s="6">
        <f>SUM(B3:H3)</f>
        <v>257</v>
      </c>
    </row>
    <row r="4" spans="1:23" x14ac:dyDescent="0.2">
      <c r="A4" s="6" t="s">
        <v>1</v>
      </c>
      <c r="B4" s="6">
        <v>80</v>
      </c>
      <c r="C4" s="6">
        <v>75</v>
      </c>
      <c r="D4" s="6">
        <v>75</v>
      </c>
      <c r="E4" s="6">
        <v>70</v>
      </c>
      <c r="F4" s="6">
        <v>75</v>
      </c>
      <c r="G4" s="6">
        <v>85</v>
      </c>
      <c r="H4" s="6">
        <v>85</v>
      </c>
      <c r="M4" s="6"/>
      <c r="N4" s="10"/>
      <c r="O4" s="10"/>
      <c r="P4" s="10"/>
      <c r="Q4" s="10"/>
      <c r="R4" s="10"/>
      <c r="S4" s="10"/>
      <c r="T4" s="10"/>
    </row>
    <row r="5" spans="1:23" x14ac:dyDescent="0.2">
      <c r="A5" s="6" t="s">
        <v>2</v>
      </c>
      <c r="B5" s="6">
        <v>15</v>
      </c>
      <c r="C5" s="6">
        <v>15</v>
      </c>
      <c r="D5" s="6">
        <v>5</v>
      </c>
      <c r="E5" s="6">
        <v>10</v>
      </c>
      <c r="F5" s="6">
        <v>12</v>
      </c>
      <c r="G5" s="6">
        <v>10</v>
      </c>
      <c r="H5" s="6">
        <v>10</v>
      </c>
      <c r="M5" s="6"/>
      <c r="N5" s="10"/>
      <c r="O5" s="10"/>
      <c r="P5" s="10"/>
      <c r="Q5" s="10"/>
      <c r="R5" s="10"/>
      <c r="S5" s="10"/>
      <c r="T5" s="10"/>
    </row>
    <row r="6" spans="1:23" x14ac:dyDescent="0.2">
      <c r="A6" s="6" t="s">
        <v>3</v>
      </c>
      <c r="B6" s="6">
        <v>5</v>
      </c>
      <c r="C6" s="6">
        <v>10</v>
      </c>
      <c r="D6" s="6">
        <v>20</v>
      </c>
      <c r="E6" s="6">
        <v>20</v>
      </c>
      <c r="F6" s="6">
        <v>13</v>
      </c>
      <c r="G6" s="6">
        <v>5</v>
      </c>
      <c r="H6" s="6">
        <v>5</v>
      </c>
      <c r="M6" s="6"/>
      <c r="N6" s="10"/>
      <c r="O6" s="10"/>
      <c r="P6" s="10"/>
      <c r="Q6" s="10"/>
      <c r="R6" s="10"/>
      <c r="S6" s="10"/>
      <c r="T6" s="10"/>
    </row>
    <row r="7" spans="1:23" x14ac:dyDescent="0.2">
      <c r="A7" s="6" t="s">
        <v>4</v>
      </c>
      <c r="B7" s="6">
        <v>80</v>
      </c>
      <c r="C7" s="6">
        <v>80</v>
      </c>
      <c r="D7" s="6">
        <v>75</v>
      </c>
      <c r="E7" s="6">
        <v>75</v>
      </c>
      <c r="F7" s="6">
        <v>75</v>
      </c>
      <c r="G7" s="6">
        <v>80</v>
      </c>
      <c r="H7" s="6">
        <v>80</v>
      </c>
      <c r="M7" s="6"/>
      <c r="N7" s="10"/>
      <c r="O7" s="10"/>
      <c r="P7" s="10"/>
      <c r="Q7" s="10"/>
      <c r="R7" s="10"/>
      <c r="S7" s="10"/>
      <c r="T7" s="10"/>
    </row>
    <row r="8" spans="1:23" x14ac:dyDescent="0.2">
      <c r="A8" s="6" t="s">
        <v>5</v>
      </c>
      <c r="B8" s="6">
        <v>12</v>
      </c>
      <c r="C8" s="6">
        <v>12</v>
      </c>
      <c r="D8" s="6">
        <v>10</v>
      </c>
      <c r="E8" s="6">
        <v>10</v>
      </c>
      <c r="F8" s="6">
        <v>10</v>
      </c>
      <c r="G8" s="6">
        <v>10</v>
      </c>
      <c r="H8" s="6">
        <v>5</v>
      </c>
      <c r="M8" s="6"/>
      <c r="N8" s="10"/>
      <c r="O8" s="10"/>
      <c r="P8" s="10"/>
      <c r="Q8" s="10"/>
      <c r="R8" s="10"/>
      <c r="S8" s="10"/>
      <c r="T8" s="10"/>
    </row>
    <row r="9" spans="1:23" x14ac:dyDescent="0.2">
      <c r="A9" s="6" t="s">
        <v>6</v>
      </c>
      <c r="B9" s="6">
        <v>5</v>
      </c>
      <c r="C9" s="6">
        <v>7</v>
      </c>
      <c r="D9" s="6">
        <v>5</v>
      </c>
      <c r="E9" s="6">
        <v>5</v>
      </c>
      <c r="F9" s="6">
        <v>5</v>
      </c>
      <c r="G9" s="6">
        <v>5</v>
      </c>
      <c r="H9" s="6">
        <v>10</v>
      </c>
      <c r="M9" s="6"/>
      <c r="N9" s="10"/>
      <c r="O9" s="10"/>
      <c r="P9" s="10"/>
      <c r="Q9" s="10"/>
      <c r="R9" s="10"/>
      <c r="S9" s="10"/>
      <c r="T9" s="10"/>
    </row>
    <row r="10" spans="1:23" x14ac:dyDescent="0.2">
      <c r="M10" s="6"/>
      <c r="N10" s="10"/>
      <c r="O10" s="10"/>
      <c r="P10" s="10"/>
      <c r="Q10" s="10"/>
      <c r="R10" s="10"/>
      <c r="S10" s="10"/>
      <c r="T10" s="10"/>
    </row>
    <row r="11" spans="1:23" x14ac:dyDescent="0.2">
      <c r="A11" s="6" t="s">
        <v>13</v>
      </c>
      <c r="B11" s="6">
        <f>B$3*B4/100</f>
        <v>36.799999999999997</v>
      </c>
      <c r="C11" s="6">
        <f t="shared" ref="C11:H12" si="0">C$3*C4/100</f>
        <v>34.5</v>
      </c>
      <c r="D11" s="6">
        <f t="shared" si="0"/>
        <v>33</v>
      </c>
      <c r="E11" s="6">
        <f t="shared" si="0"/>
        <v>22.4</v>
      </c>
      <c r="F11" s="6">
        <f t="shared" si="0"/>
        <v>7.5</v>
      </c>
      <c r="G11" s="6">
        <f t="shared" si="0"/>
        <v>28.9</v>
      </c>
      <c r="H11" s="6">
        <f t="shared" si="0"/>
        <v>38.25</v>
      </c>
      <c r="I11" s="6">
        <f>SUM(B11:H11)</f>
        <v>201.35</v>
      </c>
    </row>
    <row r="12" spans="1:23" x14ac:dyDescent="0.2">
      <c r="A12" s="6" t="s">
        <v>14</v>
      </c>
      <c r="B12" s="6">
        <f>B$3*B5/100</f>
        <v>6.9</v>
      </c>
      <c r="C12" s="6">
        <f t="shared" si="0"/>
        <v>6.9</v>
      </c>
      <c r="D12" s="6">
        <f t="shared" si="0"/>
        <v>2.2000000000000002</v>
      </c>
      <c r="E12" s="6">
        <f t="shared" si="0"/>
        <v>3.2</v>
      </c>
      <c r="F12" s="6">
        <f t="shared" si="0"/>
        <v>1.2</v>
      </c>
      <c r="G12" s="6">
        <f t="shared" si="0"/>
        <v>3.4</v>
      </c>
      <c r="H12" s="6">
        <f t="shared" si="0"/>
        <v>4.5</v>
      </c>
      <c r="I12" s="6">
        <f t="shared" ref="I12:I13" si="1">SUM(B12:H12)</f>
        <v>28.299999999999997</v>
      </c>
    </row>
    <row r="13" spans="1:23" x14ac:dyDescent="0.2">
      <c r="A13" s="6" t="s">
        <v>15</v>
      </c>
      <c r="B13" s="6">
        <f t="shared" ref="B13:H13" si="2">B$3*B6/100</f>
        <v>2.2999999999999998</v>
      </c>
      <c r="C13" s="6">
        <f t="shared" si="2"/>
        <v>4.5999999999999996</v>
      </c>
      <c r="D13" s="6">
        <f t="shared" si="2"/>
        <v>8.8000000000000007</v>
      </c>
      <c r="E13" s="6">
        <f t="shared" si="2"/>
        <v>6.4</v>
      </c>
      <c r="F13" s="6">
        <f t="shared" si="2"/>
        <v>1.3</v>
      </c>
      <c r="G13" s="6">
        <f t="shared" si="2"/>
        <v>1.7</v>
      </c>
      <c r="H13" s="6">
        <f t="shared" si="2"/>
        <v>2.25</v>
      </c>
      <c r="I13" s="6">
        <f t="shared" si="1"/>
        <v>27.35</v>
      </c>
      <c r="M13" t="s">
        <v>0</v>
      </c>
      <c r="N13" s="6">
        <f>46-3-12+12+3</f>
        <v>46</v>
      </c>
      <c r="O13" s="6">
        <f>46-12-6+5+13</f>
        <v>46</v>
      </c>
      <c r="P13" s="6">
        <f>44+3+6-4-8+3</f>
        <v>44</v>
      </c>
      <c r="Q13" s="6">
        <f>32+12-7-10+2+3</f>
        <v>32</v>
      </c>
      <c r="R13" s="6">
        <f>10+4+7-3-6-2</f>
        <v>10</v>
      </c>
      <c r="S13" s="6">
        <f>34+8-3-5</f>
        <v>34</v>
      </c>
      <c r="T13" s="6">
        <f>45+10+6-13-3</f>
        <v>45</v>
      </c>
    </row>
    <row r="14" spans="1:23" x14ac:dyDescent="0.2">
      <c r="U14" t="s">
        <v>24</v>
      </c>
      <c r="V14" t="s">
        <v>29</v>
      </c>
      <c r="W14" t="s">
        <v>30</v>
      </c>
    </row>
    <row r="15" spans="1:23" x14ac:dyDescent="0.2">
      <c r="N15" s="10">
        <v>0</v>
      </c>
      <c r="O15" s="10">
        <v>0</v>
      </c>
      <c r="P15" s="10"/>
      <c r="Q15" s="10"/>
      <c r="R15" s="10"/>
      <c r="S15" s="10">
        <v>0</v>
      </c>
      <c r="T15" s="10"/>
      <c r="U15">
        <f>SUM(N15:T15)</f>
        <v>0</v>
      </c>
      <c r="V15">
        <f>N26</f>
        <v>23</v>
      </c>
      <c r="W15">
        <f>SUM(U15:V15)</f>
        <v>23</v>
      </c>
    </row>
    <row r="16" spans="1:23" x14ac:dyDescent="0.2"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18</v>
      </c>
      <c r="T16" s="10">
        <v>15</v>
      </c>
      <c r="U16">
        <f t="shared" ref="U16:U21" si="3">SUM(N16:T16)</f>
        <v>33</v>
      </c>
      <c r="V16">
        <f>O26</f>
        <v>33</v>
      </c>
      <c r="W16">
        <f t="shared" ref="W16:W21" si="4">SUM(U16:V16)</f>
        <v>66</v>
      </c>
    </row>
    <row r="17" spans="1:26" x14ac:dyDescent="0.2">
      <c r="N17" s="10">
        <v>17.8</v>
      </c>
      <c r="O17" s="10">
        <v>13</v>
      </c>
      <c r="P17" s="10">
        <v>0</v>
      </c>
      <c r="Q17" s="10"/>
      <c r="R17" s="10">
        <v>3</v>
      </c>
      <c r="S17" s="10"/>
      <c r="T17" s="10">
        <v>0</v>
      </c>
      <c r="U17">
        <f t="shared" si="3"/>
        <v>33.799999999999997</v>
      </c>
      <c r="V17">
        <f>P26</f>
        <v>32</v>
      </c>
      <c r="W17">
        <f t="shared" si="4"/>
        <v>65.8</v>
      </c>
    </row>
    <row r="18" spans="1:26" x14ac:dyDescent="0.2">
      <c r="B18" s="6">
        <v>1</v>
      </c>
      <c r="C18" s="6">
        <v>2</v>
      </c>
      <c r="D18" s="6">
        <v>3</v>
      </c>
      <c r="E18" s="6">
        <v>4</v>
      </c>
      <c r="F18" s="6">
        <v>5</v>
      </c>
      <c r="G18" s="6">
        <v>6</v>
      </c>
      <c r="H18" s="6">
        <v>7</v>
      </c>
      <c r="N18" s="10">
        <v>0</v>
      </c>
      <c r="O18" s="10">
        <v>0</v>
      </c>
      <c r="P18" s="10"/>
      <c r="Q18" s="10">
        <v>0</v>
      </c>
      <c r="R18" s="10">
        <v>0</v>
      </c>
      <c r="S18" s="10">
        <v>4</v>
      </c>
      <c r="T18" s="10">
        <v>3</v>
      </c>
      <c r="U18">
        <f t="shared" si="3"/>
        <v>7</v>
      </c>
      <c r="V18">
        <f>Q26</f>
        <v>12</v>
      </c>
      <c r="W18">
        <f t="shared" si="4"/>
        <v>19</v>
      </c>
    </row>
    <row r="19" spans="1:26" x14ac:dyDescent="0.2">
      <c r="A19" s="6" t="s">
        <v>0</v>
      </c>
      <c r="B19" s="6">
        <f>46-3-12+12+3</f>
        <v>46</v>
      </c>
      <c r="C19" s="6">
        <f>46-12-6+5+13</f>
        <v>46</v>
      </c>
      <c r="D19" s="6">
        <f>44+3+6-4-8+3</f>
        <v>44</v>
      </c>
      <c r="E19" s="6">
        <f>32+12-7-10+2+3</f>
        <v>32</v>
      </c>
      <c r="F19" s="6">
        <f>10+4+7-3-6-2</f>
        <v>10</v>
      </c>
      <c r="G19" s="6">
        <f>34+8-3-5</f>
        <v>34</v>
      </c>
      <c r="H19" s="6">
        <f>45+10+6-13-3</f>
        <v>45</v>
      </c>
      <c r="I19" s="6">
        <f>SUM(B19:H19)</f>
        <v>257</v>
      </c>
      <c r="N19" s="10">
        <v>1.2</v>
      </c>
      <c r="O19" s="10">
        <v>0</v>
      </c>
      <c r="P19" s="10">
        <v>4</v>
      </c>
      <c r="Q19" s="10">
        <v>7.5</v>
      </c>
      <c r="R19" s="10">
        <v>0</v>
      </c>
      <c r="S19" s="10">
        <v>2.5</v>
      </c>
      <c r="T19" s="10">
        <v>1</v>
      </c>
      <c r="U19">
        <f t="shared" si="3"/>
        <v>16.2</v>
      </c>
      <c r="V19">
        <f>R26</f>
        <v>7</v>
      </c>
      <c r="W19">
        <f t="shared" si="4"/>
        <v>23.2</v>
      </c>
    </row>
    <row r="20" spans="1:26" x14ac:dyDescent="0.2">
      <c r="A20" s="7" t="s">
        <v>1</v>
      </c>
      <c r="B20" s="7">
        <v>80</v>
      </c>
      <c r="C20" s="7">
        <v>75</v>
      </c>
      <c r="D20" s="7">
        <v>75</v>
      </c>
      <c r="E20" s="7">
        <v>70</v>
      </c>
      <c r="F20" s="7">
        <v>75</v>
      </c>
      <c r="G20" s="7">
        <v>85</v>
      </c>
      <c r="H20" s="7">
        <v>85</v>
      </c>
      <c r="N20" s="10"/>
      <c r="O20" s="10"/>
      <c r="P20" s="10">
        <v>0</v>
      </c>
      <c r="Q20" s="10">
        <v>3</v>
      </c>
      <c r="R20" s="10">
        <v>0</v>
      </c>
      <c r="S20" s="10">
        <v>0</v>
      </c>
      <c r="T20" s="10"/>
      <c r="U20">
        <f t="shared" si="3"/>
        <v>3</v>
      </c>
      <c r="V20">
        <f>S26</f>
        <v>8.5</v>
      </c>
      <c r="W20">
        <f t="shared" si="4"/>
        <v>11.5</v>
      </c>
    </row>
    <row r="21" spans="1:26" x14ac:dyDescent="0.2">
      <c r="A21" s="7" t="s">
        <v>2</v>
      </c>
      <c r="B21" s="7">
        <v>15</v>
      </c>
      <c r="C21" s="7">
        <v>15</v>
      </c>
      <c r="D21" s="7">
        <v>5</v>
      </c>
      <c r="E21" s="7">
        <v>10</v>
      </c>
      <c r="F21" s="7">
        <v>12</v>
      </c>
      <c r="G21" s="7">
        <v>10</v>
      </c>
      <c r="H21" s="7">
        <v>10</v>
      </c>
      <c r="N21" s="10">
        <v>4</v>
      </c>
      <c r="O21" s="10">
        <v>0</v>
      </c>
      <c r="P21" s="10">
        <v>8</v>
      </c>
      <c r="Q21" s="10">
        <v>9.5</v>
      </c>
      <c r="R21" s="10">
        <v>0</v>
      </c>
      <c r="S21" s="10">
        <v>1</v>
      </c>
      <c r="T21" s="10">
        <v>0</v>
      </c>
      <c r="U21">
        <f t="shared" si="3"/>
        <v>22.5</v>
      </c>
      <c r="V21">
        <f>T26</f>
        <v>26</v>
      </c>
      <c r="W21">
        <f t="shared" si="4"/>
        <v>48.5</v>
      </c>
    </row>
    <row r="22" spans="1:26" x14ac:dyDescent="0.2">
      <c r="A22" s="7" t="s">
        <v>3</v>
      </c>
      <c r="B22" s="7">
        <v>5</v>
      </c>
      <c r="C22" s="7">
        <v>10</v>
      </c>
      <c r="D22" s="7">
        <v>20</v>
      </c>
      <c r="E22" s="7">
        <v>20</v>
      </c>
      <c r="F22" s="7">
        <v>13</v>
      </c>
      <c r="G22" s="7">
        <v>5</v>
      </c>
      <c r="H22" s="7">
        <v>5</v>
      </c>
      <c r="M22" t="s">
        <v>23</v>
      </c>
      <c r="N22">
        <f>SUM(N15:N21)</f>
        <v>23</v>
      </c>
      <c r="O22">
        <f t="shared" ref="O22:T22" si="5">SUM(O15:O21)</f>
        <v>13</v>
      </c>
      <c r="P22">
        <f t="shared" si="5"/>
        <v>12</v>
      </c>
      <c r="Q22">
        <f t="shared" si="5"/>
        <v>20</v>
      </c>
      <c r="R22">
        <f t="shared" si="5"/>
        <v>3</v>
      </c>
      <c r="S22">
        <f t="shared" si="5"/>
        <v>25.5</v>
      </c>
      <c r="T22">
        <f t="shared" si="5"/>
        <v>19</v>
      </c>
    </row>
    <row r="23" spans="1:26" x14ac:dyDescent="0.2">
      <c r="A23" s="6" t="s">
        <v>4</v>
      </c>
      <c r="B23" s="6">
        <v>80</v>
      </c>
      <c r="C23" s="6">
        <v>80</v>
      </c>
      <c r="D23" s="6">
        <v>75</v>
      </c>
      <c r="E23" s="6">
        <v>75</v>
      </c>
      <c r="F23" s="6">
        <v>75</v>
      </c>
      <c r="G23" s="6">
        <v>80</v>
      </c>
      <c r="H23" s="6">
        <v>80</v>
      </c>
      <c r="N23" s="6">
        <v>80</v>
      </c>
      <c r="O23" s="6">
        <v>75</v>
      </c>
      <c r="P23" s="6">
        <v>75</v>
      </c>
      <c r="Q23" s="6">
        <v>70</v>
      </c>
      <c r="R23" s="6">
        <v>75</v>
      </c>
      <c r="S23" s="6">
        <v>85</v>
      </c>
      <c r="T23" s="6">
        <v>85</v>
      </c>
    </row>
    <row r="24" spans="1:26" x14ac:dyDescent="0.2">
      <c r="A24" s="6" t="s">
        <v>5</v>
      </c>
      <c r="B24" s="6">
        <v>12</v>
      </c>
      <c r="C24" s="6">
        <v>12</v>
      </c>
      <c r="D24" s="6">
        <v>10</v>
      </c>
      <c r="E24" s="6">
        <v>10</v>
      </c>
      <c r="F24" s="6">
        <v>10</v>
      </c>
      <c r="G24" s="6">
        <v>10</v>
      </c>
      <c r="H24" s="6">
        <v>5</v>
      </c>
      <c r="N24" s="6">
        <v>15</v>
      </c>
      <c r="O24" s="6">
        <v>15</v>
      </c>
      <c r="P24" s="6">
        <v>5</v>
      </c>
      <c r="Q24" s="6">
        <v>10</v>
      </c>
      <c r="R24" s="6">
        <v>12</v>
      </c>
      <c r="S24" s="6">
        <v>10</v>
      </c>
      <c r="T24" s="6">
        <v>10</v>
      </c>
    </row>
    <row r="25" spans="1:26" x14ac:dyDescent="0.2">
      <c r="A25" s="6" t="s">
        <v>6</v>
      </c>
      <c r="B25" s="6">
        <v>5</v>
      </c>
      <c r="C25" s="6">
        <v>7</v>
      </c>
      <c r="D25" s="6">
        <v>5</v>
      </c>
      <c r="E25" s="6">
        <v>5</v>
      </c>
      <c r="F25" s="6">
        <v>5</v>
      </c>
      <c r="G25" s="6">
        <v>5</v>
      </c>
      <c r="H25" s="6">
        <v>10</v>
      </c>
      <c r="N25" s="6">
        <v>5</v>
      </c>
      <c r="O25" s="6">
        <v>10</v>
      </c>
      <c r="P25" s="6">
        <v>20</v>
      </c>
      <c r="Q25" s="6">
        <v>20</v>
      </c>
      <c r="R25" s="6">
        <v>13</v>
      </c>
      <c r="S25" s="6">
        <v>5</v>
      </c>
      <c r="T25" s="6">
        <v>5</v>
      </c>
    </row>
    <row r="26" spans="1:26" x14ac:dyDescent="0.2">
      <c r="M26" t="s">
        <v>28</v>
      </c>
      <c r="N26">
        <f>N13-N22</f>
        <v>23</v>
      </c>
      <c r="O26">
        <f t="shared" ref="O26:T26" si="6">O13-O22</f>
        <v>33</v>
      </c>
      <c r="P26">
        <f t="shared" si="6"/>
        <v>32</v>
      </c>
      <c r="Q26">
        <f t="shared" si="6"/>
        <v>12</v>
      </c>
      <c r="R26">
        <f t="shared" si="6"/>
        <v>7</v>
      </c>
      <c r="S26">
        <f t="shared" si="6"/>
        <v>8.5</v>
      </c>
      <c r="T26">
        <f t="shared" si="6"/>
        <v>26</v>
      </c>
    </row>
    <row r="27" spans="1:26" x14ac:dyDescent="0.2">
      <c r="A27" s="8" t="s">
        <v>7</v>
      </c>
      <c r="B27" s="6">
        <f>12*0.75+3*0.85</f>
        <v>11.55</v>
      </c>
      <c r="C27" s="6">
        <f>5*0.85+13*0.85</f>
        <v>15.299999999999999</v>
      </c>
      <c r="D27" s="6">
        <f>3*0.8+0.75*6+3*0.75</f>
        <v>9.15</v>
      </c>
      <c r="E27" s="6">
        <f>12*0.8+2*0.75+3*0.85</f>
        <v>13.650000000000002</v>
      </c>
      <c r="F27" s="6">
        <f>4*0.75+7*0.7</f>
        <v>7.8999999999999995</v>
      </c>
      <c r="G27" s="6">
        <f>8*0.75</f>
        <v>6</v>
      </c>
      <c r="H27" s="6">
        <f>10*0.7+6*0.75</f>
        <v>11.5</v>
      </c>
      <c r="M27" t="s">
        <v>25</v>
      </c>
      <c r="N27" s="10">
        <f>N15*N$23/100</f>
        <v>0</v>
      </c>
      <c r="O27" s="10">
        <f>O15*O$23/100</f>
        <v>0</v>
      </c>
      <c r="P27" s="10">
        <f t="shared" ref="P27:T27" si="7">P15*P$23/100</f>
        <v>0</v>
      </c>
      <c r="Q27" s="10">
        <f t="shared" si="7"/>
        <v>0</v>
      </c>
      <c r="R27" s="10">
        <f t="shared" si="7"/>
        <v>0</v>
      </c>
      <c r="S27" s="10">
        <f t="shared" si="7"/>
        <v>0</v>
      </c>
      <c r="T27" s="10">
        <f t="shared" si="7"/>
        <v>0</v>
      </c>
      <c r="U27" s="11">
        <f>SUM(N27:T27)</f>
        <v>0</v>
      </c>
      <c r="V27" s="11">
        <f>N26*N23/100</f>
        <v>18.399999999999999</v>
      </c>
      <c r="W27">
        <f>SUM(U27:V27)</f>
        <v>18.399999999999999</v>
      </c>
      <c r="X27">
        <f>W27/W15</f>
        <v>0.79999999999999993</v>
      </c>
      <c r="Y27" s="6">
        <v>80</v>
      </c>
      <c r="Z27">
        <f>IF(X27*100&gt;=Y27,1,0)</f>
        <v>1</v>
      </c>
    </row>
    <row r="28" spans="1:26" x14ac:dyDescent="0.2">
      <c r="A28" s="8" t="s">
        <v>8</v>
      </c>
      <c r="B28" s="6">
        <f>12*0.15+3*0.1</f>
        <v>2.0999999999999996</v>
      </c>
      <c r="C28" s="6">
        <f>5*0.1+13*0.1</f>
        <v>1.8</v>
      </c>
      <c r="D28" s="6">
        <f>0.15*3+0.15*6+3*0.12</f>
        <v>1.71</v>
      </c>
      <c r="E28" s="6">
        <f>12*0.15+2*0.12+3*0.1</f>
        <v>2.34</v>
      </c>
      <c r="F28" s="6">
        <f>4*0.05+7*0.1</f>
        <v>0.90000000000000013</v>
      </c>
      <c r="G28" s="6">
        <f>8*0.05</f>
        <v>0.4</v>
      </c>
      <c r="H28" s="6">
        <f>10*0.1+6*0.12</f>
        <v>1.72</v>
      </c>
      <c r="N28" s="10">
        <f t="shared" ref="N28:T33" si="8">N16*N$23/100</f>
        <v>0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15.3</v>
      </c>
      <c r="T28" s="10">
        <f t="shared" si="8"/>
        <v>12.75</v>
      </c>
      <c r="U28" s="11">
        <f t="shared" ref="U28:U51" si="9">SUM(N28:T28)</f>
        <v>28.05</v>
      </c>
      <c r="V28" s="11">
        <f>O26*O23/100</f>
        <v>24.75</v>
      </c>
      <c r="W28">
        <f t="shared" ref="W28:W51" si="10">SUM(U28:V28)</f>
        <v>52.8</v>
      </c>
      <c r="X28">
        <f t="shared" ref="X28:X33" si="11">W28/W16</f>
        <v>0.79999999999999993</v>
      </c>
      <c r="Y28" s="6">
        <v>80</v>
      </c>
      <c r="Z28">
        <f t="shared" ref="Z28:Z51" si="12">IF(X28*100&gt;=Y28,1,0)</f>
        <v>1</v>
      </c>
    </row>
    <row r="29" spans="1:26" x14ac:dyDescent="0.2">
      <c r="A29" s="8" t="s">
        <v>9</v>
      </c>
      <c r="B29" s="6">
        <f>12*0.1+3*0.05</f>
        <v>1.35</v>
      </c>
      <c r="C29" s="6">
        <f>5*0.05+13*0.05</f>
        <v>0.9</v>
      </c>
      <c r="D29" s="6">
        <f>0.05*3+0.1*6+3*0.13</f>
        <v>1.1400000000000001</v>
      </c>
      <c r="E29" s="6">
        <f>12*0.05+2*0.13+3*0.05</f>
        <v>1.0100000000000002</v>
      </c>
      <c r="F29" s="6">
        <f>4*0.2+7*0.2</f>
        <v>2.2000000000000002</v>
      </c>
      <c r="G29" s="6">
        <f>8*0.2</f>
        <v>1.6</v>
      </c>
      <c r="H29" s="6">
        <f>10*0.2+6*0.13</f>
        <v>2.7800000000000002</v>
      </c>
      <c r="N29" s="10">
        <f t="shared" si="8"/>
        <v>14.24</v>
      </c>
      <c r="O29" s="10">
        <f t="shared" si="8"/>
        <v>9.75</v>
      </c>
      <c r="P29" s="10">
        <f t="shared" si="8"/>
        <v>0</v>
      </c>
      <c r="Q29" s="10">
        <f t="shared" si="8"/>
        <v>0</v>
      </c>
      <c r="R29" s="10">
        <f t="shared" si="8"/>
        <v>2.25</v>
      </c>
      <c r="S29" s="10">
        <f t="shared" si="8"/>
        <v>0</v>
      </c>
      <c r="T29" s="10">
        <f t="shared" si="8"/>
        <v>0</v>
      </c>
      <c r="U29" s="11">
        <f t="shared" si="9"/>
        <v>26.240000000000002</v>
      </c>
      <c r="V29" s="11">
        <f>P26*P23/100</f>
        <v>24</v>
      </c>
      <c r="W29">
        <f t="shared" si="10"/>
        <v>50.24</v>
      </c>
      <c r="X29">
        <f t="shared" si="11"/>
        <v>0.76352583586626144</v>
      </c>
      <c r="Y29" s="6">
        <v>75</v>
      </c>
      <c r="Z29">
        <f t="shared" si="12"/>
        <v>1</v>
      </c>
    </row>
    <row r="30" spans="1:26" x14ac:dyDescent="0.2">
      <c r="N30" s="10">
        <f t="shared" si="8"/>
        <v>0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3.4</v>
      </c>
      <c r="T30" s="10">
        <f t="shared" si="8"/>
        <v>2.5499999999999998</v>
      </c>
      <c r="U30" s="11">
        <f t="shared" si="9"/>
        <v>5.9499999999999993</v>
      </c>
      <c r="V30" s="11">
        <f>Q26*Q23/100</f>
        <v>8.4</v>
      </c>
      <c r="W30">
        <f t="shared" si="10"/>
        <v>14.35</v>
      </c>
      <c r="X30">
        <f t="shared" si="11"/>
        <v>0.75526315789473686</v>
      </c>
      <c r="Y30" s="6">
        <v>75</v>
      </c>
      <c r="Z30">
        <f t="shared" si="12"/>
        <v>1</v>
      </c>
    </row>
    <row r="31" spans="1:26" x14ac:dyDescent="0.2">
      <c r="N31" s="10">
        <f t="shared" si="8"/>
        <v>0.96</v>
      </c>
      <c r="O31" s="10">
        <f t="shared" si="8"/>
        <v>0</v>
      </c>
      <c r="P31" s="10">
        <f t="shared" si="8"/>
        <v>3</v>
      </c>
      <c r="Q31" s="10">
        <f t="shared" si="8"/>
        <v>5.25</v>
      </c>
      <c r="R31" s="10">
        <f t="shared" si="8"/>
        <v>0</v>
      </c>
      <c r="S31" s="10">
        <f t="shared" si="8"/>
        <v>2.125</v>
      </c>
      <c r="T31" s="10">
        <f t="shared" si="8"/>
        <v>0.85</v>
      </c>
      <c r="U31" s="11">
        <f t="shared" si="9"/>
        <v>12.185</v>
      </c>
      <c r="V31" s="11">
        <f>R26*R23/100</f>
        <v>5.25</v>
      </c>
      <c r="W31">
        <f t="shared" si="10"/>
        <v>17.435000000000002</v>
      </c>
      <c r="X31">
        <f t="shared" si="11"/>
        <v>0.75150862068965529</v>
      </c>
      <c r="Y31" s="6">
        <v>75</v>
      </c>
      <c r="Z31">
        <f t="shared" si="12"/>
        <v>1</v>
      </c>
    </row>
    <row r="32" spans="1:26" x14ac:dyDescent="0.2">
      <c r="A32" s="8" t="s">
        <v>10</v>
      </c>
      <c r="B32" s="6">
        <f>15*0.8</f>
        <v>12</v>
      </c>
      <c r="C32" s="6">
        <f>18*0.75</f>
        <v>13.5</v>
      </c>
      <c r="D32" s="6">
        <f>12*0.75</f>
        <v>9</v>
      </c>
      <c r="E32" s="6">
        <f>17*0.7</f>
        <v>11.899999999999999</v>
      </c>
      <c r="F32" s="6">
        <f>11*0.75</f>
        <v>8.25</v>
      </c>
      <c r="G32" s="6">
        <f>8*0.85</f>
        <v>6.8</v>
      </c>
      <c r="H32" s="6">
        <f>16*0.85</f>
        <v>13.6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2.1</v>
      </c>
      <c r="R32" s="10">
        <f t="shared" si="8"/>
        <v>0</v>
      </c>
      <c r="S32" s="10">
        <f t="shared" si="8"/>
        <v>0</v>
      </c>
      <c r="T32" s="10">
        <f t="shared" si="8"/>
        <v>0</v>
      </c>
      <c r="U32" s="11">
        <f t="shared" si="9"/>
        <v>2.1</v>
      </c>
      <c r="V32" s="11">
        <f>S26*S23/100</f>
        <v>7.2249999999999996</v>
      </c>
      <c r="W32">
        <f t="shared" si="10"/>
        <v>9.3249999999999993</v>
      </c>
      <c r="X32">
        <f t="shared" si="11"/>
        <v>0.81086956521739129</v>
      </c>
      <c r="Y32" s="6">
        <v>80</v>
      </c>
      <c r="Z32">
        <f t="shared" si="12"/>
        <v>1</v>
      </c>
    </row>
    <row r="33" spans="1:26" x14ac:dyDescent="0.2">
      <c r="A33" s="8" t="s">
        <v>11</v>
      </c>
      <c r="B33" s="6">
        <f>15*0.15</f>
        <v>2.25</v>
      </c>
      <c r="C33" s="6">
        <f>18*0.15</f>
        <v>2.6999999999999997</v>
      </c>
      <c r="D33" s="6">
        <f>12*0.05</f>
        <v>0.60000000000000009</v>
      </c>
      <c r="E33" s="6">
        <f>17*0.1</f>
        <v>1.7000000000000002</v>
      </c>
      <c r="F33" s="6">
        <f>11*0.12</f>
        <v>1.3199999999999998</v>
      </c>
      <c r="G33" s="6">
        <f>8*0.1</f>
        <v>0.8</v>
      </c>
      <c r="H33" s="6">
        <f>16*0.1</f>
        <v>1.6</v>
      </c>
      <c r="N33" s="10">
        <f t="shared" si="8"/>
        <v>3.2</v>
      </c>
      <c r="O33" s="10">
        <f t="shared" si="8"/>
        <v>0</v>
      </c>
      <c r="P33" s="10">
        <f t="shared" si="8"/>
        <v>6</v>
      </c>
      <c r="Q33" s="10">
        <f t="shared" si="8"/>
        <v>6.65</v>
      </c>
      <c r="R33" s="10">
        <f t="shared" si="8"/>
        <v>0</v>
      </c>
      <c r="S33" s="10">
        <f t="shared" si="8"/>
        <v>0.85</v>
      </c>
      <c r="T33" s="10">
        <f t="shared" si="8"/>
        <v>0</v>
      </c>
      <c r="U33" s="11">
        <f t="shared" si="9"/>
        <v>16.7</v>
      </c>
      <c r="V33" s="11">
        <f>T26*T23/100</f>
        <v>22.1</v>
      </c>
      <c r="W33">
        <f t="shared" si="10"/>
        <v>38.799999999999997</v>
      </c>
      <c r="X33">
        <f t="shared" si="11"/>
        <v>0.79999999999999993</v>
      </c>
      <c r="Y33" s="6">
        <v>80</v>
      </c>
      <c r="Z33">
        <f t="shared" si="12"/>
        <v>1</v>
      </c>
    </row>
    <row r="34" spans="1:26" x14ac:dyDescent="0.2">
      <c r="A34" s="8" t="s">
        <v>12</v>
      </c>
      <c r="B34" s="6">
        <f>15*0.05</f>
        <v>0.75</v>
      </c>
      <c r="C34" s="6">
        <f>18*0.1</f>
        <v>1.8</v>
      </c>
      <c r="D34" s="6">
        <f>12*0.2</f>
        <v>2.4000000000000004</v>
      </c>
      <c r="E34" s="6">
        <f>17*0.2</f>
        <v>3.4000000000000004</v>
      </c>
      <c r="F34" s="6">
        <f>11*0.13</f>
        <v>1.4300000000000002</v>
      </c>
      <c r="G34" s="6">
        <f>8*0.05</f>
        <v>0.4</v>
      </c>
      <c r="H34" s="6">
        <f>16*0.05</f>
        <v>0.8</v>
      </c>
      <c r="U34" s="11"/>
    </row>
    <row r="35" spans="1:26" x14ac:dyDescent="0.2">
      <c r="U35" s="11"/>
    </row>
    <row r="36" spans="1:26" x14ac:dyDescent="0.2">
      <c r="M36" t="s">
        <v>26</v>
      </c>
      <c r="N36" s="10">
        <f>N15*N$24/100</f>
        <v>0</v>
      </c>
      <c r="O36" s="10">
        <f t="shared" ref="O36:T36" si="13">O15*O$24/100</f>
        <v>0</v>
      </c>
      <c r="P36" s="10">
        <f t="shared" si="13"/>
        <v>0</v>
      </c>
      <c r="Q36" s="10">
        <f t="shared" si="13"/>
        <v>0</v>
      </c>
      <c r="R36" s="10">
        <f t="shared" si="13"/>
        <v>0</v>
      </c>
      <c r="S36" s="10">
        <f t="shared" si="13"/>
        <v>0</v>
      </c>
      <c r="T36" s="10">
        <f t="shared" si="13"/>
        <v>0</v>
      </c>
      <c r="U36" s="11">
        <f t="shared" si="9"/>
        <v>0</v>
      </c>
      <c r="V36" s="11">
        <f>N26*N24/100</f>
        <v>3.45</v>
      </c>
      <c r="W36">
        <f t="shared" si="10"/>
        <v>3.45</v>
      </c>
      <c r="X36">
        <f>W36/W15</f>
        <v>0.15</v>
      </c>
      <c r="Y36" s="6">
        <v>12</v>
      </c>
      <c r="Z36">
        <f t="shared" si="12"/>
        <v>1</v>
      </c>
    </row>
    <row r="37" spans="1:26" x14ac:dyDescent="0.2">
      <c r="A37" s="6" t="s">
        <v>16</v>
      </c>
      <c r="B37" s="6">
        <f>B11+B27-B32</f>
        <v>36.349999999999994</v>
      </c>
      <c r="C37" s="6">
        <f t="shared" ref="C37:H37" si="14">C11+C27-C32</f>
        <v>36.299999999999997</v>
      </c>
      <c r="D37" s="6">
        <f t="shared" si="14"/>
        <v>33.15</v>
      </c>
      <c r="E37" s="6">
        <f t="shared" si="14"/>
        <v>24.15</v>
      </c>
      <c r="F37" s="6">
        <f t="shared" si="14"/>
        <v>7.1499999999999986</v>
      </c>
      <c r="G37" s="6">
        <f t="shared" si="14"/>
        <v>28.099999999999998</v>
      </c>
      <c r="H37" s="6">
        <f t="shared" si="14"/>
        <v>36.15</v>
      </c>
      <c r="I37" s="6">
        <f>SUM(B37:H37)</f>
        <v>201.35</v>
      </c>
      <c r="N37" s="10">
        <f t="shared" ref="N37:T42" si="15">N16*N$24/100</f>
        <v>0</v>
      </c>
      <c r="O37" s="10">
        <f t="shared" si="15"/>
        <v>0</v>
      </c>
      <c r="P37" s="10">
        <f t="shared" si="15"/>
        <v>0</v>
      </c>
      <c r="Q37" s="10">
        <f t="shared" si="15"/>
        <v>0</v>
      </c>
      <c r="R37" s="10">
        <f t="shared" si="15"/>
        <v>0</v>
      </c>
      <c r="S37" s="10">
        <f t="shared" si="15"/>
        <v>1.8</v>
      </c>
      <c r="T37" s="10">
        <f t="shared" si="15"/>
        <v>1.5</v>
      </c>
      <c r="U37" s="11">
        <f t="shared" si="9"/>
        <v>3.3</v>
      </c>
      <c r="V37" s="11">
        <f>O26*O24/100</f>
        <v>4.95</v>
      </c>
      <c r="W37">
        <f t="shared" si="10"/>
        <v>8.25</v>
      </c>
      <c r="X37">
        <f t="shared" ref="X37:X42" si="16">W37/W16</f>
        <v>0.125</v>
      </c>
      <c r="Y37" s="6">
        <v>12</v>
      </c>
      <c r="Z37">
        <f t="shared" si="12"/>
        <v>1</v>
      </c>
    </row>
    <row r="38" spans="1:26" x14ac:dyDescent="0.2">
      <c r="A38" s="6" t="s">
        <v>17</v>
      </c>
      <c r="B38" s="6">
        <f t="shared" ref="B38:H39" si="17">B12+B28-B33</f>
        <v>6.75</v>
      </c>
      <c r="C38" s="6">
        <f t="shared" si="17"/>
        <v>6.0000000000000018</v>
      </c>
      <c r="D38" s="6">
        <f t="shared" si="17"/>
        <v>3.31</v>
      </c>
      <c r="E38" s="6">
        <f t="shared" si="17"/>
        <v>3.84</v>
      </c>
      <c r="F38" s="6">
        <f t="shared" si="17"/>
        <v>0.78000000000000025</v>
      </c>
      <c r="G38" s="6">
        <f t="shared" si="17"/>
        <v>3</v>
      </c>
      <c r="H38" s="6">
        <f t="shared" si="17"/>
        <v>4.6199999999999992</v>
      </c>
      <c r="I38" s="6">
        <f t="shared" ref="I38:I39" si="18">SUM(B38:H38)</f>
        <v>28.300000000000004</v>
      </c>
      <c r="N38" s="10">
        <f t="shared" si="15"/>
        <v>2.67</v>
      </c>
      <c r="O38" s="10">
        <f t="shared" si="15"/>
        <v>1.95</v>
      </c>
      <c r="P38" s="10">
        <f t="shared" si="15"/>
        <v>0</v>
      </c>
      <c r="Q38" s="10">
        <f t="shared" si="15"/>
        <v>0</v>
      </c>
      <c r="R38" s="10">
        <f t="shared" si="15"/>
        <v>0.36</v>
      </c>
      <c r="S38" s="10">
        <f t="shared" si="15"/>
        <v>0</v>
      </c>
      <c r="T38" s="10">
        <f t="shared" si="15"/>
        <v>0</v>
      </c>
      <c r="U38" s="11">
        <f t="shared" si="9"/>
        <v>4.9800000000000004</v>
      </c>
      <c r="V38" s="11">
        <f>P26*P24/100</f>
        <v>1.6</v>
      </c>
      <c r="W38">
        <f t="shared" si="10"/>
        <v>6.58</v>
      </c>
      <c r="X38">
        <f t="shared" si="16"/>
        <v>0.1</v>
      </c>
      <c r="Y38" s="6">
        <v>10</v>
      </c>
      <c r="Z38">
        <f t="shared" si="12"/>
        <v>1</v>
      </c>
    </row>
    <row r="39" spans="1:26" x14ac:dyDescent="0.2">
      <c r="A39" s="6" t="s">
        <v>18</v>
      </c>
      <c r="B39" s="6">
        <f t="shared" si="17"/>
        <v>2.9</v>
      </c>
      <c r="C39" s="6">
        <f t="shared" si="17"/>
        <v>3.7</v>
      </c>
      <c r="D39" s="6">
        <f t="shared" si="17"/>
        <v>7.5400000000000009</v>
      </c>
      <c r="E39" s="6">
        <f t="shared" si="17"/>
        <v>4.01</v>
      </c>
      <c r="F39" s="6">
        <f t="shared" si="17"/>
        <v>2.0699999999999998</v>
      </c>
      <c r="G39" s="6">
        <f t="shared" si="17"/>
        <v>2.9</v>
      </c>
      <c r="H39" s="6">
        <f t="shared" si="17"/>
        <v>4.2300000000000004</v>
      </c>
      <c r="I39" s="6">
        <f t="shared" si="18"/>
        <v>27.349999999999998</v>
      </c>
      <c r="N39" s="10">
        <f t="shared" si="15"/>
        <v>0</v>
      </c>
      <c r="O39" s="10">
        <f t="shared" si="15"/>
        <v>0</v>
      </c>
      <c r="P39" s="10">
        <f t="shared" si="15"/>
        <v>0</v>
      </c>
      <c r="Q39" s="10">
        <f t="shared" si="15"/>
        <v>0</v>
      </c>
      <c r="R39" s="10">
        <f t="shared" si="15"/>
        <v>0</v>
      </c>
      <c r="S39" s="10">
        <f t="shared" si="15"/>
        <v>0.4</v>
      </c>
      <c r="T39" s="10">
        <f t="shared" si="15"/>
        <v>0.3</v>
      </c>
      <c r="U39" s="11">
        <f t="shared" si="9"/>
        <v>0.7</v>
      </c>
      <c r="V39" s="11">
        <f>Q26*Q24/100</f>
        <v>1.2</v>
      </c>
      <c r="W39">
        <f t="shared" si="10"/>
        <v>1.9</v>
      </c>
      <c r="X39">
        <f t="shared" si="16"/>
        <v>9.9999999999999992E-2</v>
      </c>
      <c r="Y39" s="6">
        <v>10</v>
      </c>
      <c r="Z39">
        <f t="shared" si="12"/>
        <v>1</v>
      </c>
    </row>
    <row r="40" spans="1:26" x14ac:dyDescent="0.2">
      <c r="A40" s="6" t="s">
        <v>22</v>
      </c>
      <c r="B40" s="6">
        <f>SUM(B37:B39)</f>
        <v>45.999999999999993</v>
      </c>
      <c r="C40" s="6">
        <f t="shared" ref="C40:H40" si="19">SUM(C37:C39)</f>
        <v>46</v>
      </c>
      <c r="D40" s="6">
        <f t="shared" si="19"/>
        <v>44</v>
      </c>
      <c r="E40" s="6">
        <f t="shared" si="19"/>
        <v>32</v>
      </c>
      <c r="F40" s="6">
        <f t="shared" si="19"/>
        <v>9.9999999999999982</v>
      </c>
      <c r="G40" s="6">
        <f t="shared" si="19"/>
        <v>34</v>
      </c>
      <c r="H40" s="6">
        <f t="shared" si="19"/>
        <v>45</v>
      </c>
      <c r="N40" s="10">
        <f t="shared" si="15"/>
        <v>0.18</v>
      </c>
      <c r="O40" s="10">
        <f t="shared" si="15"/>
        <v>0</v>
      </c>
      <c r="P40" s="10">
        <f t="shared" si="15"/>
        <v>0.2</v>
      </c>
      <c r="Q40" s="10">
        <f t="shared" si="15"/>
        <v>0.75</v>
      </c>
      <c r="R40" s="10">
        <f t="shared" si="15"/>
        <v>0</v>
      </c>
      <c r="S40" s="10">
        <f t="shared" si="15"/>
        <v>0.25</v>
      </c>
      <c r="T40" s="10">
        <f t="shared" si="15"/>
        <v>0.1</v>
      </c>
      <c r="U40" s="11">
        <f t="shared" si="9"/>
        <v>1.48</v>
      </c>
      <c r="V40" s="11">
        <f>R26*R24/100</f>
        <v>0.84</v>
      </c>
      <c r="W40">
        <f t="shared" si="10"/>
        <v>2.3199999999999998</v>
      </c>
      <c r="X40">
        <f t="shared" si="16"/>
        <v>9.9999999999999992E-2</v>
      </c>
      <c r="Y40" s="6">
        <v>10</v>
      </c>
      <c r="Z40">
        <f t="shared" si="12"/>
        <v>1</v>
      </c>
    </row>
    <row r="41" spans="1:26" x14ac:dyDescent="0.2">
      <c r="N41" s="10">
        <f t="shared" si="15"/>
        <v>0</v>
      </c>
      <c r="O41" s="10">
        <f t="shared" si="15"/>
        <v>0</v>
      </c>
      <c r="P41" s="10">
        <f t="shared" si="15"/>
        <v>0</v>
      </c>
      <c r="Q41" s="10">
        <f t="shared" si="15"/>
        <v>0.3</v>
      </c>
      <c r="R41" s="10">
        <f t="shared" si="15"/>
        <v>0</v>
      </c>
      <c r="S41" s="10">
        <f t="shared" si="15"/>
        <v>0</v>
      </c>
      <c r="T41" s="10">
        <f t="shared" si="15"/>
        <v>0</v>
      </c>
      <c r="U41" s="11">
        <f t="shared" si="9"/>
        <v>0.3</v>
      </c>
      <c r="V41" s="11">
        <f>S26*S24/100</f>
        <v>0.85</v>
      </c>
      <c r="W41">
        <f t="shared" si="10"/>
        <v>1.1499999999999999</v>
      </c>
      <c r="X41">
        <f t="shared" si="16"/>
        <v>9.9999999999999992E-2</v>
      </c>
      <c r="Y41" s="6">
        <v>10</v>
      </c>
      <c r="Z41">
        <f t="shared" si="12"/>
        <v>1</v>
      </c>
    </row>
    <row r="42" spans="1:26" x14ac:dyDescent="0.2">
      <c r="A42" s="6" t="s">
        <v>19</v>
      </c>
      <c r="B42" s="1">
        <f>B37/B$19*100</f>
        <v>79.021739130434767</v>
      </c>
      <c r="C42" s="1">
        <f t="shared" ref="C42:H42" si="20">C37/C$19*100</f>
        <v>78.91304347826086</v>
      </c>
      <c r="D42" s="1">
        <f t="shared" si="20"/>
        <v>75.340909090909093</v>
      </c>
      <c r="E42" s="1">
        <f>E37/E$19*100</f>
        <v>75.46875</v>
      </c>
      <c r="F42" s="1">
        <f t="shared" si="20"/>
        <v>71.499999999999986</v>
      </c>
      <c r="G42" s="1">
        <f t="shared" si="20"/>
        <v>82.647058823529406</v>
      </c>
      <c r="H42" s="1">
        <f t="shared" si="20"/>
        <v>80.333333333333329</v>
      </c>
      <c r="N42" s="10">
        <f t="shared" si="15"/>
        <v>0.6</v>
      </c>
      <c r="O42" s="10">
        <f t="shared" si="15"/>
        <v>0</v>
      </c>
      <c r="P42" s="10">
        <f t="shared" si="15"/>
        <v>0.4</v>
      </c>
      <c r="Q42" s="10">
        <f t="shared" si="15"/>
        <v>0.95</v>
      </c>
      <c r="R42" s="10">
        <f t="shared" si="15"/>
        <v>0</v>
      </c>
      <c r="S42" s="10">
        <f t="shared" si="15"/>
        <v>0.1</v>
      </c>
      <c r="T42" s="10">
        <f t="shared" si="15"/>
        <v>0</v>
      </c>
      <c r="U42" s="11">
        <f t="shared" si="9"/>
        <v>2.0499999999999998</v>
      </c>
      <c r="V42" s="11">
        <f>T26*T24/100</f>
        <v>2.6</v>
      </c>
      <c r="W42">
        <f t="shared" si="10"/>
        <v>4.6500000000000004</v>
      </c>
      <c r="X42">
        <f t="shared" si="16"/>
        <v>9.5876288659793821E-2</v>
      </c>
      <c r="Y42" s="6">
        <v>5</v>
      </c>
      <c r="Z42">
        <f t="shared" si="12"/>
        <v>1</v>
      </c>
    </row>
    <row r="43" spans="1:26" x14ac:dyDescent="0.2">
      <c r="A43" s="6" t="s">
        <v>20</v>
      </c>
      <c r="B43" s="1">
        <f t="shared" ref="B43:H44" si="21">B38/B$19*100</f>
        <v>14.673913043478262</v>
      </c>
      <c r="C43" s="1">
        <f t="shared" si="21"/>
        <v>13.04347826086957</v>
      </c>
      <c r="D43" s="2">
        <f t="shared" si="21"/>
        <v>7.5227272727272725</v>
      </c>
      <c r="E43" s="2">
        <f t="shared" si="21"/>
        <v>12</v>
      </c>
      <c r="F43" s="1">
        <f t="shared" si="21"/>
        <v>7.8000000000000025</v>
      </c>
      <c r="G43" s="1">
        <f t="shared" si="21"/>
        <v>8.8235294117647065</v>
      </c>
      <c r="H43" s="1">
        <f t="shared" si="21"/>
        <v>10.266666666666666</v>
      </c>
      <c r="U43" s="11"/>
    </row>
    <row r="44" spans="1:26" x14ac:dyDescent="0.2">
      <c r="A44" s="6" t="s">
        <v>21</v>
      </c>
      <c r="B44" s="1">
        <f t="shared" si="21"/>
        <v>6.3043478260869561</v>
      </c>
      <c r="C44" s="1">
        <f t="shared" si="21"/>
        <v>8.0434782608695663</v>
      </c>
      <c r="D44" s="1">
        <f t="shared" si="21"/>
        <v>17.13636363636364</v>
      </c>
      <c r="E44" s="1">
        <f t="shared" si="21"/>
        <v>12.53125</v>
      </c>
      <c r="F44" s="1">
        <f t="shared" si="21"/>
        <v>20.7</v>
      </c>
      <c r="G44" s="1">
        <f t="shared" si="21"/>
        <v>8.5294117647058822</v>
      </c>
      <c r="H44" s="1">
        <f t="shared" si="21"/>
        <v>9.4000000000000021</v>
      </c>
      <c r="U44" s="11"/>
    </row>
    <row r="45" spans="1:26" x14ac:dyDescent="0.2">
      <c r="M45" t="s">
        <v>27</v>
      </c>
      <c r="N45" s="10">
        <f>N15*N$25/100</f>
        <v>0</v>
      </c>
      <c r="O45" s="10">
        <f t="shared" ref="O45:T45" si="22">O15*O$25/100</f>
        <v>0</v>
      </c>
      <c r="P45" s="10">
        <f t="shared" si="22"/>
        <v>0</v>
      </c>
      <c r="Q45" s="10">
        <f t="shared" si="22"/>
        <v>0</v>
      </c>
      <c r="R45" s="10">
        <f t="shared" si="22"/>
        <v>0</v>
      </c>
      <c r="S45" s="10">
        <f t="shared" si="22"/>
        <v>0</v>
      </c>
      <c r="T45" s="10">
        <f t="shared" si="22"/>
        <v>0</v>
      </c>
      <c r="U45" s="11">
        <f t="shared" si="9"/>
        <v>0</v>
      </c>
      <c r="V45">
        <f>N26*N25/100</f>
        <v>1.1499999999999999</v>
      </c>
      <c r="W45">
        <f t="shared" si="10"/>
        <v>1.1499999999999999</v>
      </c>
      <c r="X45">
        <f>W45/W15</f>
        <v>4.9999999999999996E-2</v>
      </c>
      <c r="Y45" s="6">
        <v>5</v>
      </c>
      <c r="Z45">
        <f t="shared" si="12"/>
        <v>1</v>
      </c>
    </row>
    <row r="46" spans="1:26" x14ac:dyDescent="0.2">
      <c r="B46" s="3">
        <f>IF(B42&gt;=B23,1,0)</f>
        <v>0</v>
      </c>
      <c r="C46" s="3">
        <f>IF(C42&gt;=C23,1,0)</f>
        <v>0</v>
      </c>
      <c r="D46" s="4">
        <f t="shared" ref="D46:H46" si="23">IF(D42&gt;=D23,1,0)</f>
        <v>1</v>
      </c>
      <c r="E46" s="4">
        <f t="shared" si="23"/>
        <v>1</v>
      </c>
      <c r="F46" s="5">
        <f t="shared" si="23"/>
        <v>0</v>
      </c>
      <c r="G46" s="4">
        <f t="shared" si="23"/>
        <v>1</v>
      </c>
      <c r="H46" s="4">
        <f t="shared" si="23"/>
        <v>1</v>
      </c>
      <c r="N46" s="10">
        <f t="shared" ref="N46:T51" si="24">N16*N$25/100</f>
        <v>0</v>
      </c>
      <c r="O46" s="10">
        <f t="shared" si="24"/>
        <v>0</v>
      </c>
      <c r="P46" s="10">
        <f t="shared" si="24"/>
        <v>0</v>
      </c>
      <c r="Q46" s="10">
        <f t="shared" si="24"/>
        <v>0</v>
      </c>
      <c r="R46" s="10">
        <f t="shared" si="24"/>
        <v>0</v>
      </c>
      <c r="S46" s="10">
        <f t="shared" si="24"/>
        <v>0.9</v>
      </c>
      <c r="T46" s="10">
        <f t="shared" si="24"/>
        <v>0.75</v>
      </c>
      <c r="U46" s="11">
        <f t="shared" si="9"/>
        <v>1.65</v>
      </c>
      <c r="V46">
        <f>O26*O25/100</f>
        <v>3.3</v>
      </c>
      <c r="W46">
        <f t="shared" si="10"/>
        <v>4.9499999999999993</v>
      </c>
      <c r="X46">
        <f t="shared" ref="X46:X51" si="25">W46/W16</f>
        <v>7.4999999999999983E-2</v>
      </c>
      <c r="Y46" s="6">
        <v>7</v>
      </c>
      <c r="Z46">
        <f t="shared" si="12"/>
        <v>1</v>
      </c>
    </row>
    <row r="47" spans="1:26" x14ac:dyDescent="0.2">
      <c r="B47" s="4">
        <f t="shared" ref="B47:H48" si="26">IF(B43&gt;=B24,1,0)</f>
        <v>1</v>
      </c>
      <c r="C47" s="4">
        <f t="shared" si="26"/>
        <v>1</v>
      </c>
      <c r="D47" s="5">
        <f t="shared" si="26"/>
        <v>0</v>
      </c>
      <c r="E47" s="4">
        <f t="shared" si="26"/>
        <v>1</v>
      </c>
      <c r="F47" s="5">
        <f t="shared" si="26"/>
        <v>0</v>
      </c>
      <c r="G47" s="3">
        <f t="shared" si="26"/>
        <v>0</v>
      </c>
      <c r="H47" s="4">
        <f t="shared" si="26"/>
        <v>1</v>
      </c>
      <c r="N47" s="10">
        <f t="shared" si="24"/>
        <v>0.89</v>
      </c>
      <c r="O47" s="10">
        <f t="shared" si="24"/>
        <v>1.3</v>
      </c>
      <c r="P47" s="10">
        <f t="shared" si="24"/>
        <v>0</v>
      </c>
      <c r="Q47" s="10">
        <f t="shared" si="24"/>
        <v>0</v>
      </c>
      <c r="R47" s="10">
        <f t="shared" si="24"/>
        <v>0.39</v>
      </c>
      <c r="S47" s="10">
        <f t="shared" si="24"/>
        <v>0</v>
      </c>
      <c r="T47" s="10">
        <f t="shared" si="24"/>
        <v>0</v>
      </c>
      <c r="U47" s="11">
        <f t="shared" si="9"/>
        <v>2.58</v>
      </c>
      <c r="V47">
        <f>P26*P25/100</f>
        <v>6.4</v>
      </c>
      <c r="W47">
        <f t="shared" si="10"/>
        <v>8.98</v>
      </c>
      <c r="X47">
        <f t="shared" si="25"/>
        <v>0.13647416413373861</v>
      </c>
      <c r="Y47" s="6">
        <v>5</v>
      </c>
      <c r="Z47">
        <f t="shared" si="12"/>
        <v>1</v>
      </c>
    </row>
    <row r="48" spans="1:26" x14ac:dyDescent="0.2">
      <c r="B48" s="4">
        <f t="shared" si="26"/>
        <v>1</v>
      </c>
      <c r="C48" s="4">
        <f t="shared" si="26"/>
        <v>1</v>
      </c>
      <c r="D48" s="4">
        <f t="shared" si="26"/>
        <v>1</v>
      </c>
      <c r="E48" s="4">
        <f t="shared" si="26"/>
        <v>1</v>
      </c>
      <c r="F48" s="4">
        <f t="shared" si="26"/>
        <v>1</v>
      </c>
      <c r="G48" s="4">
        <f t="shared" si="26"/>
        <v>1</v>
      </c>
      <c r="H48" s="3">
        <f t="shared" si="26"/>
        <v>0</v>
      </c>
      <c r="N48" s="10">
        <f t="shared" si="24"/>
        <v>0</v>
      </c>
      <c r="O48" s="10">
        <f t="shared" si="24"/>
        <v>0</v>
      </c>
      <c r="P48" s="10">
        <f t="shared" si="24"/>
        <v>0</v>
      </c>
      <c r="Q48" s="10">
        <f t="shared" si="24"/>
        <v>0</v>
      </c>
      <c r="R48" s="10">
        <f t="shared" si="24"/>
        <v>0</v>
      </c>
      <c r="S48" s="10">
        <f t="shared" si="24"/>
        <v>0.2</v>
      </c>
      <c r="T48" s="10">
        <f t="shared" si="24"/>
        <v>0.15</v>
      </c>
      <c r="U48" s="11">
        <f t="shared" si="9"/>
        <v>0.35</v>
      </c>
      <c r="V48">
        <f>Q26*Q25/100</f>
        <v>2.4</v>
      </c>
      <c r="W48">
        <f t="shared" si="10"/>
        <v>2.75</v>
      </c>
      <c r="X48">
        <f t="shared" si="25"/>
        <v>0.14473684210526316</v>
      </c>
      <c r="Y48" s="6">
        <v>5</v>
      </c>
      <c r="Z48">
        <f t="shared" si="12"/>
        <v>1</v>
      </c>
    </row>
    <row r="49" spans="2:26" x14ac:dyDescent="0.2">
      <c r="N49" s="10">
        <f t="shared" si="24"/>
        <v>0.06</v>
      </c>
      <c r="O49" s="10">
        <f t="shared" si="24"/>
        <v>0</v>
      </c>
      <c r="P49" s="10">
        <f t="shared" si="24"/>
        <v>0.8</v>
      </c>
      <c r="Q49" s="10">
        <f t="shared" si="24"/>
        <v>1.5</v>
      </c>
      <c r="R49" s="10">
        <f t="shared" si="24"/>
        <v>0</v>
      </c>
      <c r="S49" s="10">
        <f t="shared" si="24"/>
        <v>0.125</v>
      </c>
      <c r="T49" s="10">
        <f t="shared" si="24"/>
        <v>0.05</v>
      </c>
      <c r="U49" s="11">
        <f t="shared" si="9"/>
        <v>2.5350000000000001</v>
      </c>
      <c r="V49">
        <f>R26*R25/100</f>
        <v>0.91</v>
      </c>
      <c r="W49">
        <f t="shared" si="10"/>
        <v>3.4450000000000003</v>
      </c>
      <c r="X49">
        <f t="shared" si="25"/>
        <v>0.14849137931034484</v>
      </c>
      <c r="Y49" s="6">
        <v>5</v>
      </c>
      <c r="Z49">
        <f t="shared" si="12"/>
        <v>1</v>
      </c>
    </row>
    <row r="50" spans="2:26" x14ac:dyDescent="0.2">
      <c r="B50" s="1">
        <f>B23-B42</f>
        <v>0.97826086956523284</v>
      </c>
      <c r="C50" s="1">
        <f t="shared" ref="C50:H50" si="27">C23-C42</f>
        <v>1.0869565217391397</v>
      </c>
      <c r="D50" s="1">
        <f t="shared" si="27"/>
        <v>-0.34090909090909349</v>
      </c>
      <c r="E50" s="1">
        <f t="shared" si="27"/>
        <v>-0.46875</v>
      </c>
      <c r="F50" s="9">
        <f t="shared" si="27"/>
        <v>3.5000000000000142</v>
      </c>
      <c r="G50" s="1">
        <f t="shared" si="27"/>
        <v>-2.6470588235294059</v>
      </c>
      <c r="H50" s="1">
        <f t="shared" si="27"/>
        <v>-0.3333333333333286</v>
      </c>
      <c r="N50" s="10">
        <f t="shared" si="24"/>
        <v>0</v>
      </c>
      <c r="O50" s="10">
        <f t="shared" si="24"/>
        <v>0</v>
      </c>
      <c r="P50" s="10">
        <f t="shared" si="24"/>
        <v>0</v>
      </c>
      <c r="Q50" s="10">
        <f t="shared" si="24"/>
        <v>0.6</v>
      </c>
      <c r="R50" s="10">
        <f t="shared" si="24"/>
        <v>0</v>
      </c>
      <c r="S50" s="10">
        <f t="shared" si="24"/>
        <v>0</v>
      </c>
      <c r="T50" s="10">
        <f t="shared" si="24"/>
        <v>0</v>
      </c>
      <c r="U50" s="11">
        <f t="shared" si="9"/>
        <v>0.6</v>
      </c>
      <c r="V50">
        <f>S26*S25/100</f>
        <v>0.42499999999999999</v>
      </c>
      <c r="W50">
        <f t="shared" si="10"/>
        <v>1.0249999999999999</v>
      </c>
      <c r="X50">
        <f t="shared" si="25"/>
        <v>8.9130434782608695E-2</v>
      </c>
      <c r="Y50" s="6">
        <v>5</v>
      </c>
      <c r="Z50">
        <f t="shared" si="12"/>
        <v>1</v>
      </c>
    </row>
    <row r="51" spans="2:26" x14ac:dyDescent="0.2">
      <c r="B51" s="1">
        <f t="shared" ref="B51:H52" si="28">B24-B43</f>
        <v>-2.6739130434782616</v>
      </c>
      <c r="C51" s="1">
        <f t="shared" si="28"/>
        <v>-1.0434782608695699</v>
      </c>
      <c r="D51" s="9">
        <f t="shared" si="28"/>
        <v>2.4772727272727275</v>
      </c>
      <c r="E51" s="1">
        <f t="shared" si="28"/>
        <v>-2</v>
      </c>
      <c r="F51" s="9">
        <f t="shared" si="28"/>
        <v>2.1999999999999975</v>
      </c>
      <c r="G51" s="1">
        <f t="shared" si="28"/>
        <v>1.1764705882352935</v>
      </c>
      <c r="H51" s="1">
        <f t="shared" si="28"/>
        <v>-5.2666666666666657</v>
      </c>
      <c r="N51" s="10">
        <f t="shared" si="24"/>
        <v>0.2</v>
      </c>
      <c r="O51" s="10">
        <f t="shared" si="24"/>
        <v>0</v>
      </c>
      <c r="P51" s="10">
        <f t="shared" si="24"/>
        <v>1.6</v>
      </c>
      <c r="Q51" s="10">
        <f t="shared" si="24"/>
        <v>1.9</v>
      </c>
      <c r="R51" s="10">
        <f t="shared" si="24"/>
        <v>0</v>
      </c>
      <c r="S51" s="10">
        <f t="shared" si="24"/>
        <v>0.05</v>
      </c>
      <c r="T51" s="10">
        <f t="shared" si="24"/>
        <v>0</v>
      </c>
      <c r="U51" s="11">
        <f t="shared" si="9"/>
        <v>3.75</v>
      </c>
      <c r="V51">
        <f>T26*T25/100</f>
        <v>1.3</v>
      </c>
      <c r="W51">
        <f t="shared" si="10"/>
        <v>5.05</v>
      </c>
      <c r="X51">
        <f t="shared" si="25"/>
        <v>0.10412371134020618</v>
      </c>
      <c r="Y51" s="6">
        <v>10</v>
      </c>
      <c r="Z51">
        <f t="shared" si="12"/>
        <v>1</v>
      </c>
    </row>
    <row r="52" spans="2:26" x14ac:dyDescent="0.2">
      <c r="B52" s="1">
        <f t="shared" si="28"/>
        <v>-1.3043478260869561</v>
      </c>
      <c r="C52" s="1">
        <f t="shared" si="28"/>
        <v>-1.0434782608695663</v>
      </c>
      <c r="D52" s="1">
        <f t="shared" si="28"/>
        <v>-12.13636363636364</v>
      </c>
      <c r="E52" s="1">
        <f t="shared" si="28"/>
        <v>-7.53125</v>
      </c>
      <c r="F52" s="1">
        <f t="shared" si="28"/>
        <v>-15.7</v>
      </c>
      <c r="G52" s="1">
        <f t="shared" si="28"/>
        <v>-3.5294117647058822</v>
      </c>
      <c r="H52" s="1">
        <f t="shared" si="28"/>
        <v>0.59999999999999787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r.shahangian</dc:creator>
  <cp:lastModifiedBy>farhang</cp:lastModifiedBy>
  <dcterms:created xsi:type="dcterms:W3CDTF">2019-02-05T06:51:05Z</dcterms:created>
  <dcterms:modified xsi:type="dcterms:W3CDTF">2019-02-13T17:49:05Z</dcterms:modified>
</cp:coreProperties>
</file>